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antkelly/Documents/2026/2026 GFIC/"/>
    </mc:Choice>
  </mc:AlternateContent>
  <xr:revisionPtr revIDLastSave="0" documentId="13_ncr:1_{9BDC76FE-FBA6-5041-9394-A7C7A35EAC76}" xr6:coauthVersionLast="47" xr6:coauthVersionMax="47" xr10:uidLastSave="{00000000-0000-0000-0000-000000000000}"/>
  <bookViews>
    <workbookView xWindow="2700" yWindow="2900" windowWidth="26440" windowHeight="15180" xr2:uid="{C30F34E9-09E9-0C4C-89D9-06BC88682D8F}"/>
  </bookViews>
  <sheets>
    <sheet name="THE GFIC LIST" sheetId="1" r:id="rId1"/>
    <sheet name="SUMMARY, BY TYPE &amp; COUNTRY" sheetId="2" r:id="rId2"/>
    <sheet name="FAILURES, BY YEAR EACH COUNTRY" sheetId="3" r:id="rId3"/>
    <sheet name="FAILURES, BY TYPE &amp; YEAR" sheetId="4" r:id="rId4"/>
  </sheets>
  <externalReferences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F27" i="4" l="1"/>
  <c r="E27" i="4"/>
  <c r="D27" i="4"/>
  <c r="C27" i="4"/>
  <c r="B27" i="4"/>
  <c r="F26" i="4"/>
  <c r="E26" i="4"/>
  <c r="D26" i="4"/>
  <c r="C26" i="4"/>
  <c r="B26" i="4"/>
  <c r="F25" i="4"/>
  <c r="E25" i="4"/>
  <c r="D25" i="4"/>
  <c r="C25" i="4"/>
  <c r="B25" i="4"/>
  <c r="F24" i="4"/>
  <c r="E24" i="4"/>
  <c r="D24" i="4"/>
  <c r="C24" i="4"/>
  <c r="B24" i="4"/>
  <c r="F23" i="4"/>
  <c r="E23" i="4"/>
  <c r="D23" i="4"/>
  <c r="C23" i="4"/>
  <c r="B23" i="4"/>
  <c r="F22" i="4"/>
  <c r="E22" i="4"/>
  <c r="D22" i="4"/>
  <c r="C22" i="4"/>
  <c r="B22" i="4"/>
  <c r="F21" i="4"/>
  <c r="E21" i="4"/>
  <c r="D21" i="4"/>
  <c r="C21" i="4"/>
  <c r="B21" i="4"/>
  <c r="F20" i="4"/>
  <c r="E20" i="4"/>
  <c r="D20" i="4"/>
  <c r="C20" i="4"/>
  <c r="B20" i="4"/>
  <c r="F19" i="4"/>
  <c r="E19" i="4"/>
  <c r="D19" i="4"/>
  <c r="C19" i="4"/>
  <c r="B19" i="4"/>
  <c r="F18" i="4"/>
  <c r="E18" i="4"/>
  <c r="D18" i="4"/>
  <c r="C18" i="4"/>
  <c r="B18" i="4"/>
  <c r="F17" i="4"/>
  <c r="E17" i="4"/>
  <c r="D17" i="4"/>
  <c r="C17" i="4"/>
  <c r="B17" i="4"/>
  <c r="F16" i="4"/>
  <c r="E16" i="4"/>
  <c r="D16" i="4"/>
  <c r="C16" i="4"/>
  <c r="B16" i="4"/>
  <c r="F15" i="4"/>
  <c r="E15" i="4"/>
  <c r="D15" i="4"/>
  <c r="C15" i="4"/>
  <c r="B15" i="4"/>
  <c r="F14" i="4"/>
  <c r="E14" i="4"/>
  <c r="D14" i="4"/>
  <c r="C14" i="4"/>
  <c r="B14" i="4"/>
  <c r="F13" i="4"/>
  <c r="E13" i="4"/>
  <c r="D13" i="4"/>
  <c r="C13" i="4"/>
  <c r="B13" i="4"/>
  <c r="F12" i="4"/>
  <c r="E12" i="4"/>
  <c r="D12" i="4"/>
  <c r="C12" i="4"/>
  <c r="B12" i="4"/>
  <c r="F11" i="4"/>
  <c r="E11" i="4"/>
  <c r="D11" i="4"/>
  <c r="C11" i="4"/>
  <c r="B11" i="4"/>
  <c r="F10" i="4"/>
  <c r="E10" i="4"/>
  <c r="D10" i="4"/>
  <c r="C10" i="4"/>
  <c r="B10" i="4"/>
  <c r="F9" i="4"/>
  <c r="E9" i="4"/>
  <c r="D9" i="4"/>
  <c r="C9" i="4"/>
  <c r="B9" i="4"/>
  <c r="F8" i="4"/>
  <c r="E8" i="4"/>
  <c r="D8" i="4"/>
  <c r="C8" i="4"/>
  <c r="B8" i="4"/>
  <c r="F7" i="4"/>
  <c r="E7" i="4"/>
  <c r="D7" i="4"/>
  <c r="C7" i="4"/>
  <c r="B7" i="4"/>
  <c r="F6" i="4"/>
  <c r="E6" i="4"/>
  <c r="D6" i="4"/>
  <c r="C6" i="4"/>
  <c r="B6" i="4"/>
  <c r="F5" i="4"/>
  <c r="E5" i="4"/>
  <c r="D5" i="4"/>
  <c r="C5" i="4"/>
  <c r="B5" i="4"/>
  <c r="F4" i="4"/>
  <c r="E4" i="4"/>
  <c r="D4" i="4"/>
  <c r="C4" i="4"/>
  <c r="B4" i="4"/>
  <c r="F3" i="4"/>
  <c r="E3" i="4"/>
  <c r="D3" i="4"/>
  <c r="C3" i="4"/>
  <c r="B3" i="4"/>
  <c r="F2" i="4"/>
  <c r="E2" i="4"/>
  <c r="E28" i="4" s="1"/>
  <c r="D2" i="4"/>
  <c r="D28" i="4" s="1"/>
  <c r="C2" i="4"/>
  <c r="B2" i="4"/>
  <c r="A99" i="3"/>
  <c r="AV98" i="3"/>
  <c r="AK98" i="3"/>
  <c r="AJ98" i="3"/>
  <c r="AI98" i="3"/>
  <c r="A98" i="3"/>
  <c r="AK97" i="3"/>
  <c r="AJ97" i="3"/>
  <c r="AI97" i="3"/>
  <c r="A97" i="3"/>
  <c r="AK96" i="3"/>
  <c r="AJ96" i="3"/>
  <c r="AI96" i="3"/>
  <c r="A96" i="3"/>
  <c r="AK95" i="3"/>
  <c r="AJ95" i="3"/>
  <c r="AI95" i="3"/>
  <c r="A95" i="3"/>
  <c r="AK94" i="3"/>
  <c r="AJ94" i="3"/>
  <c r="AI94" i="3"/>
  <c r="A94" i="3"/>
  <c r="AK93" i="3"/>
  <c r="AJ93" i="3"/>
  <c r="AI93" i="3"/>
  <c r="A93" i="3"/>
  <c r="AK92" i="3"/>
  <c r="AJ92" i="3"/>
  <c r="AI92" i="3"/>
  <c r="A92" i="3"/>
  <c r="AK91" i="3"/>
  <c r="AJ91" i="3"/>
  <c r="AI91" i="3"/>
  <c r="A91" i="3"/>
  <c r="AK90" i="3"/>
  <c r="AJ90" i="3"/>
  <c r="AI90" i="3"/>
  <c r="A90" i="3"/>
  <c r="AK89" i="3"/>
  <c r="AJ89" i="3"/>
  <c r="AI89" i="3"/>
  <c r="A89" i="3"/>
  <c r="AK88" i="3"/>
  <c r="AJ88" i="3"/>
  <c r="AI88" i="3"/>
  <c r="A88" i="3"/>
  <c r="AK87" i="3"/>
  <c r="AJ87" i="3"/>
  <c r="AI87" i="3"/>
  <c r="A87" i="3"/>
  <c r="AK86" i="3"/>
  <c r="AJ86" i="3"/>
  <c r="AI86" i="3"/>
  <c r="A86" i="3"/>
  <c r="AK85" i="3"/>
  <c r="AJ85" i="3"/>
  <c r="AI85" i="3"/>
  <c r="A85" i="3"/>
  <c r="AK84" i="3"/>
  <c r="AJ84" i="3"/>
  <c r="AI84" i="3"/>
  <c r="A84" i="3"/>
  <c r="AK83" i="3"/>
  <c r="AJ83" i="3"/>
  <c r="AI83" i="3"/>
  <c r="A83" i="3"/>
  <c r="AK82" i="3"/>
  <c r="AJ82" i="3"/>
  <c r="AI82" i="3"/>
  <c r="A82" i="3"/>
  <c r="AK81" i="3"/>
  <c r="AJ81" i="3"/>
  <c r="AI81" i="3"/>
  <c r="A81" i="3"/>
  <c r="AK80" i="3"/>
  <c r="AJ80" i="3"/>
  <c r="AI80" i="3"/>
  <c r="A80" i="3"/>
  <c r="AK79" i="3"/>
  <c r="AJ79" i="3"/>
  <c r="AI79" i="3"/>
  <c r="A79" i="3"/>
  <c r="AK78" i="3"/>
  <c r="AJ78" i="3"/>
  <c r="AI78" i="3"/>
  <c r="A78" i="3"/>
  <c r="AK77" i="3"/>
  <c r="AJ77" i="3"/>
  <c r="AI77" i="3"/>
  <c r="A77" i="3"/>
  <c r="AK76" i="3"/>
  <c r="AJ76" i="3"/>
  <c r="AI76" i="3"/>
  <c r="A76" i="3"/>
  <c r="AK75" i="3"/>
  <c r="AJ75" i="3"/>
  <c r="AI75" i="3"/>
  <c r="AG75" i="3"/>
  <c r="A75" i="3"/>
  <c r="AK74" i="3"/>
  <c r="AJ74" i="3"/>
  <c r="AI74" i="3"/>
  <c r="A74" i="3"/>
  <c r="AK73" i="3"/>
  <c r="AJ73" i="3"/>
  <c r="AI73" i="3"/>
  <c r="A73" i="3"/>
  <c r="AK72" i="3"/>
  <c r="AJ72" i="3"/>
  <c r="AI72" i="3"/>
  <c r="A72" i="3"/>
  <c r="AK71" i="3"/>
  <c r="AJ71" i="3"/>
  <c r="AI71" i="3"/>
  <c r="A71" i="3"/>
  <c r="AK70" i="3"/>
  <c r="AJ70" i="3"/>
  <c r="AI70" i="3"/>
  <c r="A70" i="3"/>
  <c r="AK69" i="3"/>
  <c r="AJ69" i="3"/>
  <c r="AI69" i="3"/>
  <c r="A69" i="3"/>
  <c r="AK68" i="3"/>
  <c r="AJ68" i="3"/>
  <c r="AI68" i="3"/>
  <c r="A68" i="3"/>
  <c r="AK67" i="3"/>
  <c r="AJ67" i="3"/>
  <c r="AI67" i="3"/>
  <c r="A67" i="3"/>
  <c r="AK66" i="3"/>
  <c r="AJ66" i="3"/>
  <c r="AI66" i="3"/>
  <c r="A66" i="3"/>
  <c r="AK65" i="3"/>
  <c r="AJ65" i="3"/>
  <c r="AI65" i="3"/>
  <c r="A65" i="3"/>
  <c r="AK64" i="3"/>
  <c r="AJ64" i="3"/>
  <c r="AI64" i="3"/>
  <c r="A64" i="3"/>
  <c r="AK63" i="3"/>
  <c r="AJ63" i="3"/>
  <c r="AI63" i="3"/>
  <c r="A63" i="3"/>
  <c r="AK62" i="3"/>
  <c r="AJ62" i="3"/>
  <c r="AI62" i="3"/>
  <c r="A62" i="3"/>
  <c r="AK61" i="3"/>
  <c r="AJ61" i="3"/>
  <c r="AI61" i="3"/>
  <c r="A61" i="3"/>
  <c r="AK60" i="3"/>
  <c r="AJ60" i="3"/>
  <c r="AI60" i="3"/>
  <c r="A60" i="3"/>
  <c r="AK59" i="3"/>
  <c r="AJ59" i="3"/>
  <c r="AI59" i="3"/>
  <c r="A59" i="3"/>
  <c r="AK58" i="3"/>
  <c r="AJ58" i="3"/>
  <c r="AI58" i="3"/>
  <c r="A58" i="3"/>
  <c r="AK57" i="3"/>
  <c r="AJ57" i="3"/>
  <c r="AI57" i="3"/>
  <c r="A57" i="3"/>
  <c r="AK56" i="3"/>
  <c r="AJ56" i="3"/>
  <c r="AI56" i="3"/>
  <c r="A56" i="3"/>
  <c r="AK55" i="3"/>
  <c r="AJ55" i="3"/>
  <c r="AI55" i="3"/>
  <c r="A55" i="3"/>
  <c r="AK54" i="3"/>
  <c r="AJ54" i="3"/>
  <c r="AI54" i="3"/>
  <c r="A54" i="3"/>
  <c r="AK53" i="3"/>
  <c r="AJ53" i="3"/>
  <c r="AI53" i="3"/>
  <c r="A53" i="3"/>
  <c r="AK52" i="3"/>
  <c r="AJ52" i="3"/>
  <c r="AI52" i="3"/>
  <c r="A52" i="3"/>
  <c r="AK51" i="3"/>
  <c r="AJ51" i="3"/>
  <c r="AI51" i="3"/>
  <c r="A51" i="3"/>
  <c r="AK50" i="3"/>
  <c r="AJ50" i="3"/>
  <c r="AI50" i="3"/>
  <c r="A50" i="3"/>
  <c r="AK49" i="3"/>
  <c r="AJ49" i="3"/>
  <c r="AI49" i="3"/>
  <c r="A49" i="3"/>
  <c r="AK48" i="3"/>
  <c r="AJ48" i="3"/>
  <c r="AI48" i="3"/>
  <c r="A48" i="3"/>
  <c r="AK47" i="3"/>
  <c r="AJ47" i="3"/>
  <c r="AI47" i="3"/>
  <c r="A47" i="3"/>
  <c r="AK46" i="3"/>
  <c r="AJ46" i="3"/>
  <c r="AI46" i="3"/>
  <c r="A46" i="3"/>
  <c r="AK45" i="3"/>
  <c r="AJ45" i="3"/>
  <c r="AI45" i="3"/>
  <c r="A45" i="3"/>
  <c r="AK44" i="3"/>
  <c r="AJ44" i="3"/>
  <c r="AI44" i="3"/>
  <c r="A44" i="3"/>
  <c r="AK43" i="3"/>
  <c r="AJ43" i="3"/>
  <c r="AI43" i="3"/>
  <c r="A43" i="3"/>
  <c r="AK42" i="3"/>
  <c r="AJ42" i="3"/>
  <c r="AI42" i="3"/>
  <c r="A42" i="3"/>
  <c r="AK41" i="3"/>
  <c r="AJ41" i="3"/>
  <c r="AI41" i="3"/>
  <c r="A41" i="3"/>
  <c r="AK40" i="3"/>
  <c r="AJ40" i="3"/>
  <c r="AI40" i="3"/>
  <c r="A40" i="3"/>
  <c r="AK39" i="3"/>
  <c r="AJ39" i="3"/>
  <c r="AI39" i="3"/>
  <c r="A39" i="3"/>
  <c r="AK38" i="3"/>
  <c r="AJ38" i="3"/>
  <c r="AI38" i="3"/>
  <c r="A38" i="3"/>
  <c r="AK37" i="3"/>
  <c r="AJ37" i="3"/>
  <c r="AI37" i="3"/>
  <c r="A37" i="3"/>
  <c r="AK36" i="3"/>
  <c r="AJ36" i="3"/>
  <c r="AI36" i="3"/>
  <c r="A36" i="3"/>
  <c r="AK35" i="3"/>
  <c r="AJ35" i="3"/>
  <c r="AI35" i="3"/>
  <c r="A35" i="3"/>
  <c r="AK34" i="3"/>
  <c r="AJ34" i="3"/>
  <c r="AI34" i="3"/>
  <c r="A34" i="3"/>
  <c r="AK33" i="3"/>
  <c r="AJ33" i="3"/>
  <c r="AI33" i="3"/>
  <c r="A33" i="3"/>
  <c r="AK32" i="3"/>
  <c r="AJ32" i="3"/>
  <c r="AI32" i="3"/>
  <c r="A32" i="3"/>
  <c r="AK31" i="3"/>
  <c r="AJ31" i="3"/>
  <c r="AI31" i="3"/>
  <c r="A31" i="3"/>
  <c r="AK30" i="3"/>
  <c r="AJ30" i="3"/>
  <c r="AI30" i="3"/>
  <c r="A30" i="3"/>
  <c r="AK29" i="3"/>
  <c r="AJ29" i="3"/>
  <c r="AI29" i="3"/>
  <c r="A29" i="3"/>
  <c r="AK28" i="3"/>
  <c r="AJ28" i="3"/>
  <c r="AI28" i="3"/>
  <c r="A28" i="3"/>
  <c r="AK27" i="3"/>
  <c r="AJ27" i="3"/>
  <c r="AI27" i="3"/>
  <c r="A27" i="3"/>
  <c r="AK26" i="3"/>
  <c r="AJ26" i="3"/>
  <c r="AI26" i="3"/>
  <c r="A26" i="3"/>
  <c r="AK25" i="3"/>
  <c r="AJ25" i="3"/>
  <c r="AI25" i="3"/>
  <c r="A25" i="3"/>
  <c r="AK24" i="3"/>
  <c r="AJ24" i="3"/>
  <c r="AI24" i="3"/>
  <c r="A24" i="3"/>
  <c r="AK23" i="3"/>
  <c r="AJ23" i="3"/>
  <c r="AI23" i="3"/>
  <c r="AG23" i="3"/>
  <c r="A23" i="3"/>
  <c r="AK22" i="3"/>
  <c r="AJ22" i="3"/>
  <c r="AI22" i="3"/>
  <c r="A22" i="3"/>
  <c r="AK21" i="3"/>
  <c r="AJ21" i="3"/>
  <c r="AI21" i="3"/>
  <c r="A21" i="3"/>
  <c r="AK20" i="3"/>
  <c r="AJ20" i="3"/>
  <c r="AI20" i="3"/>
  <c r="A20" i="3"/>
  <c r="AK19" i="3"/>
  <c r="AJ19" i="3"/>
  <c r="AI19" i="3"/>
  <c r="A19" i="3"/>
  <c r="AK18" i="3"/>
  <c r="AJ18" i="3"/>
  <c r="AI18" i="3"/>
  <c r="A18" i="3"/>
  <c r="AK17" i="3"/>
  <c r="AJ17" i="3"/>
  <c r="AI17" i="3"/>
  <c r="A17" i="3"/>
  <c r="AK16" i="3"/>
  <c r="AJ16" i="3"/>
  <c r="AI16" i="3"/>
  <c r="A16" i="3"/>
  <c r="AK15" i="3"/>
  <c r="AJ15" i="3"/>
  <c r="AI15" i="3"/>
  <c r="A15" i="3"/>
  <c r="AK14" i="3"/>
  <c r="AJ14" i="3"/>
  <c r="AI14" i="3"/>
  <c r="A14" i="3"/>
  <c r="AK13" i="3"/>
  <c r="AJ13" i="3"/>
  <c r="AI13" i="3"/>
  <c r="A13" i="3"/>
  <c r="AK12" i="3"/>
  <c r="AJ12" i="3"/>
  <c r="AI12" i="3"/>
  <c r="A12" i="3"/>
  <c r="AK11" i="3"/>
  <c r="AJ11" i="3"/>
  <c r="AI11" i="3"/>
  <c r="A11" i="3"/>
  <c r="AK10" i="3"/>
  <c r="AJ10" i="3"/>
  <c r="AI10" i="3"/>
  <c r="A10" i="3"/>
  <c r="AK9" i="3"/>
  <c r="AJ9" i="3"/>
  <c r="AI9" i="3"/>
  <c r="A9" i="3"/>
  <c r="AK8" i="3"/>
  <c r="AJ8" i="3"/>
  <c r="AI8" i="3"/>
  <c r="A8" i="3"/>
  <c r="AK7" i="3"/>
  <c r="AJ7" i="3"/>
  <c r="AI7" i="3"/>
  <c r="A7" i="3"/>
  <c r="AK6" i="3"/>
  <c r="AJ6" i="3"/>
  <c r="AI6" i="3"/>
  <c r="A6" i="3"/>
  <c r="AK5" i="3"/>
  <c r="AJ5" i="3"/>
  <c r="AI5" i="3"/>
  <c r="A5" i="3"/>
  <c r="AK4" i="3"/>
  <c r="AJ4" i="3"/>
  <c r="AI4" i="3"/>
  <c r="A4" i="3"/>
  <c r="AK3" i="3"/>
  <c r="AJ3" i="3"/>
  <c r="AI3" i="3"/>
  <c r="A3" i="3"/>
  <c r="AK2" i="3"/>
  <c r="AJ2" i="3"/>
  <c r="AI2" i="3"/>
  <c r="A2" i="3"/>
  <c r="AB1" i="3"/>
  <c r="AA1" i="3"/>
  <c r="Z1" i="3"/>
  <c r="Y1" i="3"/>
  <c r="Y13" i="3" s="1"/>
  <c r="X1" i="3"/>
  <c r="W1" i="3"/>
  <c r="V1" i="3"/>
  <c r="V56" i="3" s="1"/>
  <c r="U1" i="3"/>
  <c r="T1" i="3"/>
  <c r="S1" i="3"/>
  <c r="R1" i="3"/>
  <c r="Q1" i="3"/>
  <c r="P1" i="3"/>
  <c r="O1" i="3"/>
  <c r="N1" i="3"/>
  <c r="N46" i="3" s="1"/>
  <c r="M1" i="3"/>
  <c r="M4" i="3" s="1"/>
  <c r="L1" i="3"/>
  <c r="L11" i="3" s="1"/>
  <c r="K1" i="3"/>
  <c r="J1" i="3"/>
  <c r="I1" i="3"/>
  <c r="H1" i="3"/>
  <c r="G1" i="3"/>
  <c r="G15" i="3" s="1"/>
  <c r="F1" i="3"/>
  <c r="E1" i="3"/>
  <c r="D1" i="3"/>
  <c r="C1" i="3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I62" i="2" s="1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J47" i="2" s="1"/>
  <c r="A46" i="2"/>
  <c r="A45" i="2"/>
  <c r="A44" i="2"/>
  <c r="A43" i="2"/>
  <c r="A42" i="2"/>
  <c r="A41" i="2"/>
  <c r="A40" i="2"/>
  <c r="A39" i="2"/>
  <c r="A38" i="2"/>
  <c r="A37" i="2"/>
  <c r="I37" i="2" s="1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F1372" i="1"/>
  <c r="B1372" i="1"/>
  <c r="F1371" i="1"/>
  <c r="B1371" i="1"/>
  <c r="F1370" i="1"/>
  <c r="B1370" i="1"/>
  <c r="F1369" i="1"/>
  <c r="B1369" i="1"/>
  <c r="F1368" i="1"/>
  <c r="B1368" i="1"/>
  <c r="F1367" i="1"/>
  <c r="B1367" i="1"/>
  <c r="F1366" i="1"/>
  <c r="B1366" i="1"/>
  <c r="F1365" i="1"/>
  <c r="B1365" i="1"/>
  <c r="F1364" i="1"/>
  <c r="B1364" i="1"/>
  <c r="F1363" i="1"/>
  <c r="B1363" i="1"/>
  <c r="B1362" i="1"/>
  <c r="B1361" i="1"/>
  <c r="F1360" i="1"/>
  <c r="B1360" i="1"/>
  <c r="F1359" i="1"/>
  <c r="B1359" i="1"/>
  <c r="F1358" i="1"/>
  <c r="B1358" i="1"/>
  <c r="F1357" i="1"/>
  <c r="B1357" i="1"/>
  <c r="F1356" i="1"/>
  <c r="B1356" i="1"/>
  <c r="B1355" i="1"/>
  <c r="F1354" i="1"/>
  <c r="B1354" i="1"/>
  <c r="F1353" i="1"/>
  <c r="B1353" i="1"/>
  <c r="F1352" i="1"/>
  <c r="B1352" i="1"/>
  <c r="F1351" i="1"/>
  <c r="B1351" i="1"/>
  <c r="F1350" i="1"/>
  <c r="B1350" i="1"/>
  <c r="F1349" i="1"/>
  <c r="B1349" i="1"/>
  <c r="F1348" i="1"/>
  <c r="B1348" i="1"/>
  <c r="F1347" i="1"/>
  <c r="B1347" i="1"/>
  <c r="F1346" i="1"/>
  <c r="B1346" i="1"/>
  <c r="F1345" i="1"/>
  <c r="B1345" i="1"/>
  <c r="F1344" i="1"/>
  <c r="B1344" i="1"/>
  <c r="F1343" i="1"/>
  <c r="B1343" i="1"/>
  <c r="F1342" i="1"/>
  <c r="B1342" i="1"/>
  <c r="F1341" i="1"/>
  <c r="B1341" i="1"/>
  <c r="F1340" i="1"/>
  <c r="B1340" i="1"/>
  <c r="F1339" i="1"/>
  <c r="B1339" i="1"/>
  <c r="F1338" i="1"/>
  <c r="B1338" i="1"/>
  <c r="F1337" i="1"/>
  <c r="B1337" i="1"/>
  <c r="F1336" i="1"/>
  <c r="B1336" i="1"/>
  <c r="F1335" i="1"/>
  <c r="B1335" i="1"/>
  <c r="F1334" i="1"/>
  <c r="B1334" i="1"/>
  <c r="F1333" i="1"/>
  <c r="B1333" i="1"/>
  <c r="F1332" i="1"/>
  <c r="B1332" i="1"/>
  <c r="F1331" i="1"/>
  <c r="B1331" i="1"/>
  <c r="F1330" i="1"/>
  <c r="B1330" i="1"/>
  <c r="F1329" i="1"/>
  <c r="B1329" i="1"/>
  <c r="F1328" i="1"/>
  <c r="B1328" i="1"/>
  <c r="F1327" i="1"/>
  <c r="B1327" i="1"/>
  <c r="F1326" i="1"/>
  <c r="B1326" i="1"/>
  <c r="F1325" i="1"/>
  <c r="B1325" i="1"/>
  <c r="F1324" i="1"/>
  <c r="B1324" i="1"/>
  <c r="F1323" i="1"/>
  <c r="B1323" i="1"/>
  <c r="F1322" i="1"/>
  <c r="B1322" i="1"/>
  <c r="F1321" i="1"/>
  <c r="B1321" i="1"/>
  <c r="F1320" i="1"/>
  <c r="B1320" i="1"/>
  <c r="F1319" i="1"/>
  <c r="B1319" i="1"/>
  <c r="F1318" i="1"/>
  <c r="B1318" i="1"/>
  <c r="F1317" i="1"/>
  <c r="B1317" i="1"/>
  <c r="F1316" i="1"/>
  <c r="B1316" i="1"/>
  <c r="F1315" i="1"/>
  <c r="B1315" i="1"/>
  <c r="F1314" i="1"/>
  <c r="B1314" i="1"/>
  <c r="F1313" i="1"/>
  <c r="B1313" i="1"/>
  <c r="F1312" i="1"/>
  <c r="B1312" i="1"/>
  <c r="F1311" i="1"/>
  <c r="B1311" i="1"/>
  <c r="F1310" i="1"/>
  <c r="B1310" i="1"/>
  <c r="F1309" i="1"/>
  <c r="B1309" i="1"/>
  <c r="F1308" i="1"/>
  <c r="B1308" i="1"/>
  <c r="F1307" i="1"/>
  <c r="B1307" i="1"/>
  <c r="F1306" i="1"/>
  <c r="B1306" i="1"/>
  <c r="F1305" i="1"/>
  <c r="B1305" i="1"/>
  <c r="F1304" i="1"/>
  <c r="B1304" i="1"/>
  <c r="F1303" i="1"/>
  <c r="B1303" i="1"/>
  <c r="F1302" i="1"/>
  <c r="B1302" i="1"/>
  <c r="F1301" i="1"/>
  <c r="B1301" i="1"/>
  <c r="F1300" i="1"/>
  <c r="B1300" i="1"/>
  <c r="F1299" i="1"/>
  <c r="B1299" i="1"/>
  <c r="F1298" i="1"/>
  <c r="B1298" i="1"/>
  <c r="F1297" i="1"/>
  <c r="B1297" i="1"/>
  <c r="F1296" i="1"/>
  <c r="B1296" i="1"/>
  <c r="F1295" i="1"/>
  <c r="B1295" i="1"/>
  <c r="F1294" i="1"/>
  <c r="B1294" i="1"/>
  <c r="F1293" i="1"/>
  <c r="B1293" i="1"/>
  <c r="F1292" i="1"/>
  <c r="B1292" i="1"/>
  <c r="F1291" i="1"/>
  <c r="B1291" i="1"/>
  <c r="F1290" i="1"/>
  <c r="B1290" i="1"/>
  <c r="F1289" i="1"/>
  <c r="B1289" i="1"/>
  <c r="F1288" i="1"/>
  <c r="B1288" i="1"/>
  <c r="F1287" i="1"/>
  <c r="B1287" i="1"/>
  <c r="F1286" i="1"/>
  <c r="B1286" i="1"/>
  <c r="F1285" i="1"/>
  <c r="B1285" i="1"/>
  <c r="F1284" i="1"/>
  <c r="B1284" i="1"/>
  <c r="F1283" i="1"/>
  <c r="B1283" i="1"/>
  <c r="F1282" i="1"/>
  <c r="B1282" i="1"/>
  <c r="F1281" i="1"/>
  <c r="B1281" i="1"/>
  <c r="F1280" i="1"/>
  <c r="B1280" i="1"/>
  <c r="F1279" i="1"/>
  <c r="B1279" i="1"/>
  <c r="F1278" i="1"/>
  <c r="B1278" i="1"/>
  <c r="F1277" i="1"/>
  <c r="B1277" i="1"/>
  <c r="F1276" i="1"/>
  <c r="B1276" i="1"/>
  <c r="F1275" i="1"/>
  <c r="B1275" i="1"/>
  <c r="F1274" i="1"/>
  <c r="B1274" i="1"/>
  <c r="F1273" i="1"/>
  <c r="B1273" i="1"/>
  <c r="F1272" i="1"/>
  <c r="B1272" i="1"/>
  <c r="F1271" i="1"/>
  <c r="B1271" i="1"/>
  <c r="F1270" i="1"/>
  <c r="B1270" i="1"/>
  <c r="F1269" i="1"/>
  <c r="B1269" i="1"/>
  <c r="F1268" i="1"/>
  <c r="B1268" i="1"/>
  <c r="F1267" i="1"/>
  <c r="B1267" i="1"/>
  <c r="F1266" i="1"/>
  <c r="B1266" i="1"/>
  <c r="F1265" i="1"/>
  <c r="B1265" i="1"/>
  <c r="F1264" i="1"/>
  <c r="B1264" i="1"/>
  <c r="F1263" i="1"/>
  <c r="B1263" i="1"/>
  <c r="F1262" i="1"/>
  <c r="B1262" i="1"/>
  <c r="F1261" i="1"/>
  <c r="B1261" i="1"/>
  <c r="F1260" i="1"/>
  <c r="B1260" i="1"/>
  <c r="F1259" i="1"/>
  <c r="B1259" i="1"/>
  <c r="F1258" i="1"/>
  <c r="B1258" i="1"/>
  <c r="F1257" i="1"/>
  <c r="B1257" i="1"/>
  <c r="F1256" i="1"/>
  <c r="B1256" i="1"/>
  <c r="F1255" i="1"/>
  <c r="B1255" i="1"/>
  <c r="F1254" i="1"/>
  <c r="B1254" i="1"/>
  <c r="F1253" i="1"/>
  <c r="B1253" i="1"/>
  <c r="F1252" i="1"/>
  <c r="B1252" i="1"/>
  <c r="F1251" i="1"/>
  <c r="B1251" i="1"/>
  <c r="F1250" i="1"/>
  <c r="B1250" i="1"/>
  <c r="F1249" i="1"/>
  <c r="B1249" i="1"/>
  <c r="F1248" i="1"/>
  <c r="B1248" i="1"/>
  <c r="F1247" i="1"/>
  <c r="B1247" i="1"/>
  <c r="F1246" i="1"/>
  <c r="B1246" i="1"/>
  <c r="F1245" i="1"/>
  <c r="B1245" i="1"/>
  <c r="F1244" i="1"/>
  <c r="B1244" i="1"/>
  <c r="F1243" i="1"/>
  <c r="B1243" i="1"/>
  <c r="F1242" i="1"/>
  <c r="B1242" i="1"/>
  <c r="F1241" i="1"/>
  <c r="B1241" i="1"/>
  <c r="F1240" i="1"/>
  <c r="B1240" i="1"/>
  <c r="F1239" i="1"/>
  <c r="B1239" i="1"/>
  <c r="F1238" i="1"/>
  <c r="B1238" i="1"/>
  <c r="F1237" i="1"/>
  <c r="B1237" i="1"/>
  <c r="F1236" i="1"/>
  <c r="B1236" i="1"/>
  <c r="F1235" i="1"/>
  <c r="B1235" i="1"/>
  <c r="F1234" i="1"/>
  <c r="B1234" i="1"/>
  <c r="F1233" i="1"/>
  <c r="B1233" i="1"/>
  <c r="F1232" i="1"/>
  <c r="B1232" i="1"/>
  <c r="F1231" i="1"/>
  <c r="B1231" i="1"/>
  <c r="F1230" i="1"/>
  <c r="B1230" i="1"/>
  <c r="F1229" i="1"/>
  <c r="B1229" i="1"/>
  <c r="F1228" i="1"/>
  <c r="B1228" i="1"/>
  <c r="F1227" i="1"/>
  <c r="B1227" i="1"/>
  <c r="F1226" i="1"/>
  <c r="B1226" i="1"/>
  <c r="F1225" i="1"/>
  <c r="B1225" i="1"/>
  <c r="F1224" i="1"/>
  <c r="B1224" i="1"/>
  <c r="F1223" i="1"/>
  <c r="B1223" i="1"/>
  <c r="F1222" i="1"/>
  <c r="B1222" i="1"/>
  <c r="F1221" i="1"/>
  <c r="B1221" i="1"/>
  <c r="F1220" i="1"/>
  <c r="B1220" i="1"/>
  <c r="F1219" i="1"/>
  <c r="B1219" i="1"/>
  <c r="F1218" i="1"/>
  <c r="B1218" i="1"/>
  <c r="F1217" i="1"/>
  <c r="B1217" i="1"/>
  <c r="F1216" i="1"/>
  <c r="B1216" i="1"/>
  <c r="F1215" i="1"/>
  <c r="B1215" i="1"/>
  <c r="F1214" i="1"/>
  <c r="B1214" i="1"/>
  <c r="F1213" i="1"/>
  <c r="B1213" i="1"/>
  <c r="F1212" i="1"/>
  <c r="B1212" i="1"/>
  <c r="F1211" i="1"/>
  <c r="B1211" i="1"/>
  <c r="F1210" i="1"/>
  <c r="B1210" i="1"/>
  <c r="F1209" i="1"/>
  <c r="B1209" i="1"/>
  <c r="F1208" i="1"/>
  <c r="B1208" i="1"/>
  <c r="F1207" i="1"/>
  <c r="B1207" i="1"/>
  <c r="F1206" i="1"/>
  <c r="B1206" i="1"/>
  <c r="F1205" i="1"/>
  <c r="B1205" i="1"/>
  <c r="F1204" i="1"/>
  <c r="B1204" i="1"/>
  <c r="F1203" i="1"/>
  <c r="B1203" i="1"/>
  <c r="F1202" i="1"/>
  <c r="B1202" i="1"/>
  <c r="F1201" i="1"/>
  <c r="B1201" i="1"/>
  <c r="F1200" i="1"/>
  <c r="B1200" i="1"/>
  <c r="F1199" i="1"/>
  <c r="B1199" i="1"/>
  <c r="F1198" i="1"/>
  <c r="B1198" i="1"/>
  <c r="F1197" i="1"/>
  <c r="B1197" i="1"/>
  <c r="F1196" i="1"/>
  <c r="B1196" i="1"/>
  <c r="F1195" i="1"/>
  <c r="B1195" i="1"/>
  <c r="F1194" i="1"/>
  <c r="B1194" i="1"/>
  <c r="F1193" i="1"/>
  <c r="B1193" i="1"/>
  <c r="F1192" i="1"/>
  <c r="B1192" i="1"/>
  <c r="F1191" i="1"/>
  <c r="B1191" i="1"/>
  <c r="F1190" i="1"/>
  <c r="B1190" i="1"/>
  <c r="F1189" i="1"/>
  <c r="B1189" i="1"/>
  <c r="F1188" i="1"/>
  <c r="B1188" i="1"/>
  <c r="F1187" i="1"/>
  <c r="B1187" i="1"/>
  <c r="F1186" i="1"/>
  <c r="B1186" i="1"/>
  <c r="F1185" i="1"/>
  <c r="B1185" i="1"/>
  <c r="F1184" i="1"/>
  <c r="B1184" i="1"/>
  <c r="F1183" i="1"/>
  <c r="B1183" i="1"/>
  <c r="F1182" i="1"/>
  <c r="B1182" i="1"/>
  <c r="F1181" i="1"/>
  <c r="B1181" i="1"/>
  <c r="F1180" i="1"/>
  <c r="B1180" i="1"/>
  <c r="F1179" i="1"/>
  <c r="B1179" i="1"/>
  <c r="F1178" i="1"/>
  <c r="B1178" i="1"/>
  <c r="F1177" i="1"/>
  <c r="B1177" i="1"/>
  <c r="F1176" i="1"/>
  <c r="B1176" i="1"/>
  <c r="F1175" i="1"/>
  <c r="B1175" i="1"/>
  <c r="F1174" i="1"/>
  <c r="B1174" i="1"/>
  <c r="F1173" i="1"/>
  <c r="B1173" i="1"/>
  <c r="F1172" i="1"/>
  <c r="B1172" i="1"/>
  <c r="F1171" i="1"/>
  <c r="B1171" i="1"/>
  <c r="F1170" i="1"/>
  <c r="B1170" i="1"/>
  <c r="F1169" i="1"/>
  <c r="B1169" i="1"/>
  <c r="F1168" i="1"/>
  <c r="B1168" i="1"/>
  <c r="F1167" i="1"/>
  <c r="B1167" i="1"/>
  <c r="F1166" i="1"/>
  <c r="B1166" i="1"/>
  <c r="F1165" i="1"/>
  <c r="B1165" i="1"/>
  <c r="F1164" i="1"/>
  <c r="B1164" i="1"/>
  <c r="F1163" i="1"/>
  <c r="B1163" i="1"/>
  <c r="F1162" i="1"/>
  <c r="B1162" i="1"/>
  <c r="F1161" i="1"/>
  <c r="B1161" i="1"/>
  <c r="F1160" i="1"/>
  <c r="B1160" i="1"/>
  <c r="F1159" i="1"/>
  <c r="B1159" i="1"/>
  <c r="F1158" i="1"/>
  <c r="B1158" i="1"/>
  <c r="F1157" i="1"/>
  <c r="B1157" i="1"/>
  <c r="F1156" i="1"/>
  <c r="B1156" i="1"/>
  <c r="F1155" i="1"/>
  <c r="B1155" i="1"/>
  <c r="F1154" i="1"/>
  <c r="B1154" i="1"/>
  <c r="F1153" i="1"/>
  <c r="B1153" i="1"/>
  <c r="F1152" i="1"/>
  <c r="B1152" i="1"/>
  <c r="F1151" i="1"/>
  <c r="B1151" i="1"/>
  <c r="F1150" i="1"/>
  <c r="B1150" i="1"/>
  <c r="F1149" i="1"/>
  <c r="B1149" i="1"/>
  <c r="F1148" i="1"/>
  <c r="B1148" i="1"/>
  <c r="F1147" i="1"/>
  <c r="B1147" i="1"/>
  <c r="F1146" i="1"/>
  <c r="B1146" i="1"/>
  <c r="F1145" i="1"/>
  <c r="B1145" i="1"/>
  <c r="F1144" i="1"/>
  <c r="B1144" i="1"/>
  <c r="F1143" i="1"/>
  <c r="B1143" i="1"/>
  <c r="F1142" i="1"/>
  <c r="B1142" i="1"/>
  <c r="F1141" i="1"/>
  <c r="B1141" i="1"/>
  <c r="F1140" i="1"/>
  <c r="B1140" i="1"/>
  <c r="F1139" i="1"/>
  <c r="B1139" i="1"/>
  <c r="F1138" i="1"/>
  <c r="B1138" i="1"/>
  <c r="F1137" i="1"/>
  <c r="B1137" i="1"/>
  <c r="F1136" i="1"/>
  <c r="B1136" i="1"/>
  <c r="F1135" i="1"/>
  <c r="B1135" i="1"/>
  <c r="F1134" i="1"/>
  <c r="B1134" i="1"/>
  <c r="F1133" i="1"/>
  <c r="B1133" i="1"/>
  <c r="F1132" i="1"/>
  <c r="B1132" i="1"/>
  <c r="F1131" i="1"/>
  <c r="B1131" i="1"/>
  <c r="F1130" i="1"/>
  <c r="B1130" i="1"/>
  <c r="F1129" i="1"/>
  <c r="B1129" i="1"/>
  <c r="F1128" i="1"/>
  <c r="B1128" i="1"/>
  <c r="F1127" i="1"/>
  <c r="B1127" i="1"/>
  <c r="F1126" i="1"/>
  <c r="B1126" i="1"/>
  <c r="F1125" i="1"/>
  <c r="B1125" i="1"/>
  <c r="F1124" i="1"/>
  <c r="B1124" i="1"/>
  <c r="F1123" i="1"/>
  <c r="B1123" i="1"/>
  <c r="F1122" i="1"/>
  <c r="B1122" i="1"/>
  <c r="F1121" i="1"/>
  <c r="B1121" i="1"/>
  <c r="F1120" i="1"/>
  <c r="B1120" i="1"/>
  <c r="F1119" i="1"/>
  <c r="B1119" i="1"/>
  <c r="F1118" i="1"/>
  <c r="B1118" i="1"/>
  <c r="F1117" i="1"/>
  <c r="B1117" i="1"/>
  <c r="F1116" i="1"/>
  <c r="B1116" i="1"/>
  <c r="F1115" i="1"/>
  <c r="B1115" i="1"/>
  <c r="F1114" i="1"/>
  <c r="B1114" i="1"/>
  <c r="F1113" i="1"/>
  <c r="B1113" i="1"/>
  <c r="F1112" i="1"/>
  <c r="B1112" i="1"/>
  <c r="F1111" i="1"/>
  <c r="B1111" i="1"/>
  <c r="F1110" i="1"/>
  <c r="B1110" i="1"/>
  <c r="F1109" i="1"/>
  <c r="B1109" i="1"/>
  <c r="F1108" i="1"/>
  <c r="B1108" i="1"/>
  <c r="F1107" i="1"/>
  <c r="B1107" i="1"/>
  <c r="F1106" i="1"/>
  <c r="B1106" i="1"/>
  <c r="F1105" i="1"/>
  <c r="B1105" i="1"/>
  <c r="F1104" i="1"/>
  <c r="B1104" i="1"/>
  <c r="F1103" i="1"/>
  <c r="B1103" i="1"/>
  <c r="F1102" i="1"/>
  <c r="B1102" i="1"/>
  <c r="F1101" i="1"/>
  <c r="B1101" i="1"/>
  <c r="F1100" i="1"/>
  <c r="B1100" i="1"/>
  <c r="F1099" i="1"/>
  <c r="B1099" i="1"/>
  <c r="F1098" i="1"/>
  <c r="B1098" i="1"/>
  <c r="F1097" i="1"/>
  <c r="B1097" i="1"/>
  <c r="F1096" i="1"/>
  <c r="B1096" i="1"/>
  <c r="F1095" i="1"/>
  <c r="B1095" i="1"/>
  <c r="F1094" i="1"/>
  <c r="B1094" i="1"/>
  <c r="F1093" i="1"/>
  <c r="B1093" i="1"/>
  <c r="F1092" i="1"/>
  <c r="B1092" i="1"/>
  <c r="F1091" i="1"/>
  <c r="B1091" i="1"/>
  <c r="F1090" i="1"/>
  <c r="B1090" i="1"/>
  <c r="F1089" i="1"/>
  <c r="B1089" i="1"/>
  <c r="F1088" i="1"/>
  <c r="B1088" i="1"/>
  <c r="F1087" i="1"/>
  <c r="B1087" i="1"/>
  <c r="F1086" i="1"/>
  <c r="B1086" i="1"/>
  <c r="F1085" i="1"/>
  <c r="B1085" i="1"/>
  <c r="F1084" i="1"/>
  <c r="B1084" i="1"/>
  <c r="F1083" i="1"/>
  <c r="B1083" i="1"/>
  <c r="F1082" i="1"/>
  <c r="B1082" i="1"/>
  <c r="F1081" i="1"/>
  <c r="B1081" i="1"/>
  <c r="F1080" i="1"/>
  <c r="B1080" i="1"/>
  <c r="F1079" i="1"/>
  <c r="B1079" i="1"/>
  <c r="F1078" i="1"/>
  <c r="B1078" i="1"/>
  <c r="F1077" i="1"/>
  <c r="B1077" i="1"/>
  <c r="F1076" i="1"/>
  <c r="B1076" i="1"/>
  <c r="F1075" i="1"/>
  <c r="B1075" i="1"/>
  <c r="F1074" i="1"/>
  <c r="B1074" i="1"/>
  <c r="F1073" i="1"/>
  <c r="B1073" i="1"/>
  <c r="F1072" i="1"/>
  <c r="B1072" i="1"/>
  <c r="F1071" i="1"/>
  <c r="B1071" i="1"/>
  <c r="F1070" i="1"/>
  <c r="B1070" i="1"/>
  <c r="F1069" i="1"/>
  <c r="B1069" i="1"/>
  <c r="F1068" i="1"/>
  <c r="B1068" i="1"/>
  <c r="F1067" i="1"/>
  <c r="B1067" i="1"/>
  <c r="F1066" i="1"/>
  <c r="B1066" i="1"/>
  <c r="F1065" i="1"/>
  <c r="B1065" i="1"/>
  <c r="F1064" i="1"/>
  <c r="B1064" i="1"/>
  <c r="F1063" i="1"/>
  <c r="B1063" i="1"/>
  <c r="F1062" i="1"/>
  <c r="B1062" i="1"/>
  <c r="F1061" i="1"/>
  <c r="B1061" i="1"/>
  <c r="F1060" i="1"/>
  <c r="B1060" i="1"/>
  <c r="F1059" i="1"/>
  <c r="B1059" i="1"/>
  <c r="F1058" i="1"/>
  <c r="B1058" i="1"/>
  <c r="F1057" i="1"/>
  <c r="B1057" i="1"/>
  <c r="F1056" i="1"/>
  <c r="B1056" i="1"/>
  <c r="F1055" i="1"/>
  <c r="B1055" i="1"/>
  <c r="F1054" i="1"/>
  <c r="B1054" i="1"/>
  <c r="F1053" i="1"/>
  <c r="B1053" i="1"/>
  <c r="F1052" i="1"/>
  <c r="B1052" i="1"/>
  <c r="F1051" i="1"/>
  <c r="B1051" i="1"/>
  <c r="F1050" i="1"/>
  <c r="B1050" i="1"/>
  <c r="F1049" i="1"/>
  <c r="B1049" i="1"/>
  <c r="F1048" i="1"/>
  <c r="B1048" i="1"/>
  <c r="F1047" i="1"/>
  <c r="B1047" i="1"/>
  <c r="F1046" i="1"/>
  <c r="B1046" i="1"/>
  <c r="F1045" i="1"/>
  <c r="B1045" i="1"/>
  <c r="F1044" i="1"/>
  <c r="B1044" i="1"/>
  <c r="F1043" i="1"/>
  <c r="B1043" i="1"/>
  <c r="F1042" i="1"/>
  <c r="B1042" i="1"/>
  <c r="F1041" i="1"/>
  <c r="B1041" i="1"/>
  <c r="F1040" i="1"/>
  <c r="B1040" i="1"/>
  <c r="F1039" i="1"/>
  <c r="B1039" i="1"/>
  <c r="F1038" i="1"/>
  <c r="B1038" i="1"/>
  <c r="F1037" i="1"/>
  <c r="B1037" i="1"/>
  <c r="F1036" i="1"/>
  <c r="B1036" i="1"/>
  <c r="F1035" i="1"/>
  <c r="B1035" i="1"/>
  <c r="F1034" i="1"/>
  <c r="B1034" i="1"/>
  <c r="F1033" i="1"/>
  <c r="B1033" i="1"/>
  <c r="F1032" i="1"/>
  <c r="B1032" i="1"/>
  <c r="F1031" i="1"/>
  <c r="B1031" i="1"/>
  <c r="F1030" i="1"/>
  <c r="B1030" i="1"/>
  <c r="F1029" i="1"/>
  <c r="B1029" i="1"/>
  <c r="F1028" i="1"/>
  <c r="B1028" i="1"/>
  <c r="F1027" i="1"/>
  <c r="B1027" i="1"/>
  <c r="F1026" i="1"/>
  <c r="B1026" i="1"/>
  <c r="F1025" i="1"/>
  <c r="B1025" i="1"/>
  <c r="F1024" i="1"/>
  <c r="B1024" i="1"/>
  <c r="F1023" i="1"/>
  <c r="B1023" i="1"/>
  <c r="F1022" i="1"/>
  <c r="B1022" i="1"/>
  <c r="F1021" i="1"/>
  <c r="B1021" i="1"/>
  <c r="F1020" i="1"/>
  <c r="B1020" i="1"/>
  <c r="F1019" i="1"/>
  <c r="B1019" i="1"/>
  <c r="F1018" i="1"/>
  <c r="B1018" i="1"/>
  <c r="F1017" i="1"/>
  <c r="B1017" i="1"/>
  <c r="F1016" i="1"/>
  <c r="B1016" i="1"/>
  <c r="F1015" i="1"/>
  <c r="B1015" i="1"/>
  <c r="F1014" i="1"/>
  <c r="B1014" i="1"/>
  <c r="F1013" i="1"/>
  <c r="B1013" i="1"/>
  <c r="F1012" i="1"/>
  <c r="B1012" i="1"/>
  <c r="F1011" i="1"/>
  <c r="B1011" i="1"/>
  <c r="F1010" i="1"/>
  <c r="B1010" i="1"/>
  <c r="F1009" i="1"/>
  <c r="B1009" i="1"/>
  <c r="F1008" i="1"/>
  <c r="B1008" i="1"/>
  <c r="F1007" i="1"/>
  <c r="B1007" i="1"/>
  <c r="F1006" i="1"/>
  <c r="B1006" i="1"/>
  <c r="F1005" i="1"/>
  <c r="B1005" i="1"/>
  <c r="F1004" i="1"/>
  <c r="B1004" i="1"/>
  <c r="F1003" i="1"/>
  <c r="B1003" i="1"/>
  <c r="F1002" i="1"/>
  <c r="B1002" i="1"/>
  <c r="F1001" i="1"/>
  <c r="B1001" i="1"/>
  <c r="F1000" i="1"/>
  <c r="B1000" i="1"/>
  <c r="F999" i="1"/>
  <c r="B999" i="1"/>
  <c r="F998" i="1"/>
  <c r="B998" i="1"/>
  <c r="F997" i="1"/>
  <c r="B997" i="1"/>
  <c r="F996" i="1"/>
  <c r="B996" i="1"/>
  <c r="F995" i="1"/>
  <c r="B995" i="1"/>
  <c r="F994" i="1"/>
  <c r="B994" i="1"/>
  <c r="F993" i="1"/>
  <c r="B993" i="1"/>
  <c r="F992" i="1"/>
  <c r="B992" i="1"/>
  <c r="F991" i="1"/>
  <c r="B991" i="1"/>
  <c r="F990" i="1"/>
  <c r="B990" i="1"/>
  <c r="F989" i="1"/>
  <c r="B989" i="1"/>
  <c r="F988" i="1"/>
  <c r="B988" i="1"/>
  <c r="F987" i="1"/>
  <c r="B987" i="1"/>
  <c r="F986" i="1"/>
  <c r="B986" i="1"/>
  <c r="F985" i="1"/>
  <c r="B985" i="1"/>
  <c r="F984" i="1"/>
  <c r="B984" i="1"/>
  <c r="F983" i="1"/>
  <c r="B983" i="1"/>
  <c r="F982" i="1"/>
  <c r="B982" i="1"/>
  <c r="F981" i="1"/>
  <c r="B981" i="1"/>
  <c r="F980" i="1"/>
  <c r="B980" i="1"/>
  <c r="F979" i="1"/>
  <c r="B979" i="1"/>
  <c r="F978" i="1"/>
  <c r="B978" i="1"/>
  <c r="F977" i="1"/>
  <c r="B977" i="1"/>
  <c r="F976" i="1"/>
  <c r="B976" i="1"/>
  <c r="F975" i="1"/>
  <c r="B975" i="1"/>
  <c r="F974" i="1"/>
  <c r="B974" i="1"/>
  <c r="F973" i="1"/>
  <c r="B973" i="1"/>
  <c r="F972" i="1"/>
  <c r="B972" i="1"/>
  <c r="F971" i="1"/>
  <c r="B971" i="1"/>
  <c r="F970" i="1"/>
  <c r="B970" i="1"/>
  <c r="F969" i="1"/>
  <c r="B969" i="1"/>
  <c r="F968" i="1"/>
  <c r="B968" i="1"/>
  <c r="F967" i="1"/>
  <c r="B967" i="1"/>
  <c r="F966" i="1"/>
  <c r="B966" i="1"/>
  <c r="F965" i="1"/>
  <c r="B965" i="1"/>
  <c r="F964" i="1"/>
  <c r="B964" i="1"/>
  <c r="F963" i="1"/>
  <c r="B963" i="1"/>
  <c r="F962" i="1"/>
  <c r="B962" i="1"/>
  <c r="F961" i="1"/>
  <c r="B961" i="1"/>
  <c r="F960" i="1"/>
  <c r="B960" i="1"/>
  <c r="F959" i="1"/>
  <c r="B959" i="1"/>
  <c r="F958" i="1"/>
  <c r="B958" i="1"/>
  <c r="F957" i="1"/>
  <c r="B957" i="1"/>
  <c r="F956" i="1"/>
  <c r="B956" i="1"/>
  <c r="F955" i="1"/>
  <c r="B955" i="1"/>
  <c r="F954" i="1"/>
  <c r="B954" i="1"/>
  <c r="F953" i="1"/>
  <c r="B953" i="1"/>
  <c r="F952" i="1"/>
  <c r="B952" i="1"/>
  <c r="F951" i="1"/>
  <c r="B951" i="1"/>
  <c r="F950" i="1"/>
  <c r="B950" i="1"/>
  <c r="F949" i="1"/>
  <c r="B949" i="1"/>
  <c r="F948" i="1"/>
  <c r="B948" i="1"/>
  <c r="F947" i="1"/>
  <c r="B947" i="1"/>
  <c r="F946" i="1"/>
  <c r="B946" i="1"/>
  <c r="F945" i="1"/>
  <c r="B945" i="1"/>
  <c r="F944" i="1"/>
  <c r="B944" i="1"/>
  <c r="F943" i="1"/>
  <c r="B943" i="1"/>
  <c r="F942" i="1"/>
  <c r="B942" i="1"/>
  <c r="F941" i="1"/>
  <c r="B941" i="1"/>
  <c r="F940" i="1"/>
  <c r="B940" i="1"/>
  <c r="F939" i="1"/>
  <c r="B939" i="1"/>
  <c r="F938" i="1"/>
  <c r="B938" i="1"/>
  <c r="F937" i="1"/>
  <c r="B937" i="1"/>
  <c r="F936" i="1"/>
  <c r="B936" i="1"/>
  <c r="F935" i="1"/>
  <c r="B935" i="1"/>
  <c r="F934" i="1"/>
  <c r="B934" i="1"/>
  <c r="F933" i="1"/>
  <c r="B933" i="1"/>
  <c r="F932" i="1"/>
  <c r="B932" i="1"/>
  <c r="F931" i="1"/>
  <c r="B931" i="1"/>
  <c r="F930" i="1"/>
  <c r="B930" i="1"/>
  <c r="F929" i="1"/>
  <c r="B929" i="1"/>
  <c r="F928" i="1"/>
  <c r="B928" i="1"/>
  <c r="F927" i="1"/>
  <c r="B927" i="1"/>
  <c r="F926" i="1"/>
  <c r="B926" i="1"/>
  <c r="F925" i="1"/>
  <c r="B925" i="1"/>
  <c r="F924" i="1"/>
  <c r="B924" i="1"/>
  <c r="F923" i="1"/>
  <c r="B923" i="1"/>
  <c r="F922" i="1"/>
  <c r="B922" i="1"/>
  <c r="F921" i="1"/>
  <c r="B921" i="1"/>
  <c r="F920" i="1"/>
  <c r="B920" i="1"/>
  <c r="F919" i="1"/>
  <c r="B919" i="1"/>
  <c r="F918" i="1"/>
  <c r="B918" i="1"/>
  <c r="F917" i="1"/>
  <c r="B917" i="1"/>
  <c r="F916" i="1"/>
  <c r="B916" i="1"/>
  <c r="F915" i="1"/>
  <c r="B915" i="1"/>
  <c r="F914" i="1"/>
  <c r="B914" i="1"/>
  <c r="F913" i="1"/>
  <c r="B913" i="1"/>
  <c r="F912" i="1"/>
  <c r="B912" i="1"/>
  <c r="F911" i="1"/>
  <c r="B911" i="1"/>
  <c r="F910" i="1"/>
  <c r="B910" i="1"/>
  <c r="F909" i="1"/>
  <c r="B909" i="1"/>
  <c r="F908" i="1"/>
  <c r="B908" i="1"/>
  <c r="F907" i="1"/>
  <c r="B907" i="1"/>
  <c r="F906" i="1"/>
  <c r="B906" i="1"/>
  <c r="F905" i="1"/>
  <c r="B905" i="1"/>
  <c r="F904" i="1"/>
  <c r="B904" i="1"/>
  <c r="F903" i="1"/>
  <c r="B903" i="1"/>
  <c r="F902" i="1"/>
  <c r="B902" i="1"/>
  <c r="F901" i="1"/>
  <c r="B901" i="1"/>
  <c r="F900" i="1"/>
  <c r="B900" i="1"/>
  <c r="F899" i="1"/>
  <c r="B899" i="1"/>
  <c r="F898" i="1"/>
  <c r="B898" i="1"/>
  <c r="F897" i="1"/>
  <c r="B897" i="1"/>
  <c r="F896" i="1"/>
  <c r="B896" i="1"/>
  <c r="F895" i="1"/>
  <c r="B895" i="1"/>
  <c r="F894" i="1"/>
  <c r="B894" i="1"/>
  <c r="F893" i="1"/>
  <c r="B893" i="1"/>
  <c r="F892" i="1"/>
  <c r="B892" i="1"/>
  <c r="F891" i="1"/>
  <c r="B891" i="1"/>
  <c r="F890" i="1"/>
  <c r="B890" i="1"/>
  <c r="F889" i="1"/>
  <c r="B889" i="1"/>
  <c r="F888" i="1"/>
  <c r="B888" i="1"/>
  <c r="F887" i="1"/>
  <c r="B887" i="1"/>
  <c r="F886" i="1"/>
  <c r="B886" i="1"/>
  <c r="F885" i="1"/>
  <c r="B885" i="1"/>
  <c r="F884" i="1"/>
  <c r="B884" i="1"/>
  <c r="F883" i="1"/>
  <c r="B883" i="1"/>
  <c r="F882" i="1"/>
  <c r="B882" i="1"/>
  <c r="F881" i="1"/>
  <c r="B881" i="1"/>
  <c r="F880" i="1"/>
  <c r="B880" i="1"/>
  <c r="F879" i="1"/>
  <c r="B879" i="1"/>
  <c r="F878" i="1"/>
  <c r="B878" i="1"/>
  <c r="F877" i="1"/>
  <c r="B877" i="1"/>
  <c r="F876" i="1"/>
  <c r="B876" i="1"/>
  <c r="F875" i="1"/>
  <c r="B875" i="1"/>
  <c r="F874" i="1"/>
  <c r="B874" i="1"/>
  <c r="F873" i="1"/>
  <c r="B873" i="1"/>
  <c r="F872" i="1"/>
  <c r="B872" i="1"/>
  <c r="F871" i="1"/>
  <c r="B871" i="1"/>
  <c r="F870" i="1"/>
  <c r="B870" i="1"/>
  <c r="F869" i="1"/>
  <c r="B869" i="1"/>
  <c r="F868" i="1"/>
  <c r="B868" i="1"/>
  <c r="F867" i="1"/>
  <c r="B867" i="1"/>
  <c r="F866" i="1"/>
  <c r="B866" i="1"/>
  <c r="F865" i="1"/>
  <c r="B865" i="1"/>
  <c r="F864" i="1"/>
  <c r="B864" i="1"/>
  <c r="F863" i="1"/>
  <c r="B863" i="1"/>
  <c r="F862" i="1"/>
  <c r="B862" i="1"/>
  <c r="F861" i="1"/>
  <c r="B861" i="1"/>
  <c r="F860" i="1"/>
  <c r="B860" i="1"/>
  <c r="F859" i="1"/>
  <c r="B859" i="1"/>
  <c r="F858" i="1"/>
  <c r="B858" i="1"/>
  <c r="F857" i="1"/>
  <c r="B857" i="1"/>
  <c r="F856" i="1"/>
  <c r="B856" i="1"/>
  <c r="F855" i="1"/>
  <c r="B855" i="1"/>
  <c r="F854" i="1"/>
  <c r="B854" i="1"/>
  <c r="F853" i="1"/>
  <c r="B853" i="1"/>
  <c r="F852" i="1"/>
  <c r="B852" i="1"/>
  <c r="F851" i="1"/>
  <c r="B851" i="1"/>
  <c r="B850" i="1"/>
  <c r="F849" i="1"/>
  <c r="B849" i="1"/>
  <c r="F848" i="1"/>
  <c r="B848" i="1"/>
  <c r="F847" i="1"/>
  <c r="B847" i="1"/>
  <c r="F846" i="1"/>
  <c r="B846" i="1"/>
  <c r="F845" i="1"/>
  <c r="B845" i="1"/>
  <c r="F844" i="1"/>
  <c r="B844" i="1"/>
  <c r="F843" i="1"/>
  <c r="B843" i="1"/>
  <c r="F842" i="1"/>
  <c r="B842" i="1"/>
  <c r="F841" i="1"/>
  <c r="B841" i="1"/>
  <c r="F840" i="1"/>
  <c r="B840" i="1"/>
  <c r="F839" i="1"/>
  <c r="B839" i="1"/>
  <c r="F838" i="1"/>
  <c r="B838" i="1"/>
  <c r="F837" i="1"/>
  <c r="B837" i="1"/>
  <c r="F836" i="1"/>
  <c r="B836" i="1"/>
  <c r="F835" i="1"/>
  <c r="B835" i="1"/>
  <c r="F834" i="1"/>
  <c r="B834" i="1"/>
  <c r="F833" i="1"/>
  <c r="B833" i="1"/>
  <c r="F832" i="1"/>
  <c r="B832" i="1"/>
  <c r="F831" i="1"/>
  <c r="B831" i="1"/>
  <c r="F830" i="1"/>
  <c r="B830" i="1"/>
  <c r="F829" i="1"/>
  <c r="B829" i="1"/>
  <c r="B828" i="1"/>
  <c r="F827" i="1"/>
  <c r="B827" i="1"/>
  <c r="F826" i="1"/>
  <c r="B826" i="1"/>
  <c r="F825" i="1"/>
  <c r="B825" i="1"/>
  <c r="B824" i="1"/>
  <c r="B823" i="1"/>
  <c r="B822" i="1"/>
  <c r="F821" i="1"/>
  <c r="B821" i="1"/>
  <c r="F820" i="1"/>
  <c r="B820" i="1"/>
  <c r="F819" i="1"/>
  <c r="B819" i="1"/>
  <c r="F818" i="1"/>
  <c r="B818" i="1"/>
  <c r="F815" i="1"/>
  <c r="B815" i="1"/>
  <c r="F814" i="1"/>
  <c r="B814" i="1"/>
  <c r="F813" i="1"/>
  <c r="B813" i="1"/>
  <c r="F812" i="1"/>
  <c r="B812" i="1"/>
  <c r="F810" i="1"/>
  <c r="B810" i="1"/>
  <c r="F809" i="1"/>
  <c r="B809" i="1"/>
  <c r="F808" i="1"/>
  <c r="B808" i="1"/>
  <c r="F807" i="1"/>
  <c r="B807" i="1"/>
  <c r="F806" i="1"/>
  <c r="B806" i="1"/>
  <c r="F805" i="1"/>
  <c r="B805" i="1"/>
  <c r="F804" i="1"/>
  <c r="B804" i="1"/>
  <c r="F803" i="1"/>
  <c r="B803" i="1"/>
  <c r="F802" i="1"/>
  <c r="B802" i="1"/>
  <c r="B801" i="1"/>
  <c r="F800" i="1"/>
  <c r="B800" i="1"/>
  <c r="F799" i="1"/>
  <c r="B799" i="1"/>
  <c r="F798" i="1"/>
  <c r="B798" i="1"/>
  <c r="F797" i="1"/>
  <c r="B797" i="1"/>
  <c r="B796" i="1"/>
  <c r="F795" i="1"/>
  <c r="B795" i="1"/>
  <c r="F794" i="1"/>
  <c r="B794" i="1"/>
  <c r="F793" i="1"/>
  <c r="B793" i="1"/>
  <c r="F792" i="1"/>
  <c r="B792" i="1"/>
  <c r="B791" i="1"/>
  <c r="F790" i="1"/>
  <c r="B790" i="1"/>
  <c r="F789" i="1"/>
  <c r="B789" i="1"/>
  <c r="F788" i="1"/>
  <c r="B788" i="1"/>
  <c r="F787" i="1"/>
  <c r="B787" i="1"/>
  <c r="F786" i="1"/>
  <c r="B786" i="1"/>
  <c r="B785" i="1"/>
  <c r="B784" i="1"/>
  <c r="B783" i="1"/>
  <c r="B782" i="1"/>
  <c r="F781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F765" i="1"/>
  <c r="B765" i="1"/>
  <c r="F764" i="1"/>
  <c r="B764" i="1"/>
  <c r="F763" i="1"/>
  <c r="B763" i="1"/>
  <c r="F762" i="1"/>
  <c r="B762" i="1"/>
  <c r="F761" i="1"/>
  <c r="B761" i="1"/>
  <c r="F760" i="1"/>
  <c r="B760" i="1"/>
  <c r="F759" i="1"/>
  <c r="B759" i="1"/>
  <c r="F758" i="1"/>
  <c r="B758" i="1"/>
  <c r="F757" i="1"/>
  <c r="B757" i="1"/>
  <c r="F756" i="1"/>
  <c r="B756" i="1"/>
  <c r="F755" i="1"/>
  <c r="B755" i="1"/>
  <c r="B754" i="1"/>
  <c r="F753" i="1"/>
  <c r="B753" i="1"/>
  <c r="B752" i="1"/>
  <c r="F751" i="1"/>
  <c r="B751" i="1"/>
  <c r="F750" i="1"/>
  <c r="B750" i="1"/>
  <c r="F749" i="1"/>
  <c r="B749" i="1"/>
  <c r="B748" i="1"/>
  <c r="B747" i="1"/>
  <c r="B746" i="1"/>
  <c r="B745" i="1"/>
  <c r="B744" i="1"/>
  <c r="B743" i="1"/>
  <c r="B742" i="1"/>
  <c r="B741" i="1"/>
  <c r="F740" i="1"/>
  <c r="B740" i="1"/>
  <c r="F739" i="1"/>
  <c r="B739" i="1"/>
  <c r="F738" i="1"/>
  <c r="B738" i="1"/>
  <c r="F737" i="1"/>
  <c r="B737" i="1"/>
  <c r="F736" i="1"/>
  <c r="B736" i="1"/>
  <c r="F735" i="1"/>
  <c r="B735" i="1"/>
  <c r="F734" i="1"/>
  <c r="B734" i="1"/>
  <c r="F733" i="1"/>
  <c r="B733" i="1"/>
  <c r="F732" i="1"/>
  <c r="B732" i="1"/>
  <c r="F731" i="1"/>
  <c r="B731" i="1"/>
  <c r="F730" i="1"/>
  <c r="B730" i="1"/>
  <c r="F729" i="1"/>
  <c r="B729" i="1"/>
  <c r="F728" i="1"/>
  <c r="B728" i="1"/>
  <c r="F727" i="1"/>
  <c r="B727" i="1"/>
  <c r="F726" i="1"/>
  <c r="B726" i="1"/>
  <c r="F725" i="1"/>
  <c r="B725" i="1"/>
  <c r="F724" i="1"/>
  <c r="B724" i="1"/>
  <c r="F723" i="1"/>
  <c r="B723" i="1"/>
  <c r="F722" i="1"/>
  <c r="B722" i="1"/>
  <c r="F721" i="1"/>
  <c r="B721" i="1"/>
  <c r="F720" i="1"/>
  <c r="B720" i="1"/>
  <c r="F719" i="1"/>
  <c r="B719" i="1"/>
  <c r="F718" i="1"/>
  <c r="B718" i="1"/>
  <c r="F717" i="1"/>
  <c r="B717" i="1"/>
  <c r="B716" i="1"/>
  <c r="F715" i="1"/>
  <c r="B715" i="1"/>
  <c r="F714" i="1"/>
  <c r="B714" i="1"/>
  <c r="F713" i="1"/>
  <c r="B713" i="1"/>
  <c r="F712" i="1"/>
  <c r="B712" i="1"/>
  <c r="F711" i="1"/>
  <c r="B711" i="1"/>
  <c r="B710" i="1"/>
  <c r="F709" i="1"/>
  <c r="B709" i="1"/>
  <c r="B708" i="1"/>
  <c r="F707" i="1"/>
  <c r="B707" i="1"/>
  <c r="F706" i="1"/>
  <c r="B706" i="1"/>
  <c r="B705" i="1"/>
  <c r="B704" i="1"/>
  <c r="B703" i="1"/>
  <c r="B702" i="1"/>
  <c r="B701" i="1"/>
  <c r="F700" i="1"/>
  <c r="B700" i="1"/>
  <c r="F699" i="1"/>
  <c r="B699" i="1"/>
  <c r="F698" i="1"/>
  <c r="B698" i="1"/>
  <c r="F697" i="1"/>
  <c r="B697" i="1"/>
  <c r="F696" i="1"/>
  <c r="B696" i="1"/>
  <c r="F695" i="1"/>
  <c r="B695" i="1"/>
  <c r="F694" i="1"/>
  <c r="B694" i="1"/>
  <c r="F693" i="1"/>
  <c r="B693" i="1"/>
  <c r="F692" i="1"/>
  <c r="B692" i="1"/>
  <c r="F691" i="1"/>
  <c r="B691" i="1"/>
  <c r="F690" i="1"/>
  <c r="B690" i="1"/>
  <c r="F689" i="1"/>
  <c r="B689" i="1"/>
  <c r="F688" i="1"/>
  <c r="B688" i="1"/>
  <c r="F687" i="1"/>
  <c r="B687" i="1"/>
  <c r="F686" i="1"/>
  <c r="B686" i="1"/>
  <c r="F685" i="1"/>
  <c r="B685" i="1"/>
  <c r="F684" i="1"/>
  <c r="B684" i="1"/>
  <c r="F683" i="1"/>
  <c r="B683" i="1"/>
  <c r="F682" i="1"/>
  <c r="B682" i="1"/>
  <c r="F681" i="1"/>
  <c r="B681" i="1"/>
  <c r="F680" i="1"/>
  <c r="B680" i="1"/>
  <c r="F679" i="1"/>
  <c r="B679" i="1"/>
  <c r="F678" i="1"/>
  <c r="B678" i="1"/>
  <c r="F677" i="1"/>
  <c r="B677" i="1"/>
  <c r="F676" i="1"/>
  <c r="B676" i="1"/>
  <c r="F675" i="1"/>
  <c r="B675" i="1"/>
  <c r="F674" i="1"/>
  <c r="B674" i="1"/>
  <c r="F673" i="1"/>
  <c r="B673" i="1"/>
  <c r="F672" i="1"/>
  <c r="B672" i="1"/>
  <c r="F671" i="1"/>
  <c r="B671" i="1"/>
  <c r="F670" i="1"/>
  <c r="B670" i="1"/>
  <c r="F669" i="1"/>
  <c r="B669" i="1"/>
  <c r="F668" i="1"/>
  <c r="B668" i="1"/>
  <c r="F667" i="1"/>
  <c r="B667" i="1"/>
  <c r="F666" i="1"/>
  <c r="B666" i="1"/>
  <c r="F665" i="1"/>
  <c r="B665" i="1"/>
  <c r="F664" i="1"/>
  <c r="B664" i="1"/>
  <c r="F663" i="1"/>
  <c r="B663" i="1"/>
  <c r="F662" i="1"/>
  <c r="B662" i="1"/>
  <c r="F661" i="1"/>
  <c r="B661" i="1"/>
  <c r="F660" i="1"/>
  <c r="B660" i="1"/>
  <c r="F659" i="1"/>
  <c r="B659" i="1"/>
  <c r="F658" i="1"/>
  <c r="B658" i="1"/>
  <c r="F657" i="1"/>
  <c r="B657" i="1"/>
  <c r="F656" i="1"/>
  <c r="B656" i="1"/>
  <c r="F655" i="1"/>
  <c r="B655" i="1"/>
  <c r="F654" i="1"/>
  <c r="B654" i="1"/>
  <c r="F653" i="1"/>
  <c r="B653" i="1"/>
  <c r="F652" i="1"/>
  <c r="B652" i="1"/>
  <c r="F651" i="1"/>
  <c r="B651" i="1"/>
  <c r="F650" i="1"/>
  <c r="B650" i="1"/>
  <c r="F649" i="1"/>
  <c r="B649" i="1"/>
  <c r="F648" i="1"/>
  <c r="B648" i="1"/>
  <c r="F647" i="1"/>
  <c r="B647" i="1"/>
  <c r="F646" i="1"/>
  <c r="B646" i="1"/>
  <c r="F645" i="1"/>
  <c r="B645" i="1"/>
  <c r="F644" i="1"/>
  <c r="B644" i="1"/>
  <c r="F643" i="1"/>
  <c r="B643" i="1"/>
  <c r="F642" i="1"/>
  <c r="B642" i="1"/>
  <c r="F641" i="1"/>
  <c r="B641" i="1"/>
  <c r="F640" i="1"/>
  <c r="B640" i="1"/>
  <c r="F639" i="1"/>
  <c r="B639" i="1"/>
  <c r="F638" i="1"/>
  <c r="B638" i="1"/>
  <c r="F637" i="1"/>
  <c r="B637" i="1"/>
  <c r="F636" i="1"/>
  <c r="B636" i="1"/>
  <c r="F635" i="1"/>
  <c r="B635" i="1"/>
  <c r="F634" i="1"/>
  <c r="B634" i="1"/>
  <c r="F633" i="1"/>
  <c r="B633" i="1"/>
  <c r="F632" i="1"/>
  <c r="B632" i="1"/>
  <c r="F631" i="1"/>
  <c r="B631" i="1"/>
  <c r="F630" i="1"/>
  <c r="B630" i="1"/>
  <c r="F629" i="1"/>
  <c r="B629" i="1"/>
  <c r="F628" i="1"/>
  <c r="B628" i="1"/>
  <c r="F627" i="1"/>
  <c r="B627" i="1"/>
  <c r="F626" i="1"/>
  <c r="B626" i="1"/>
  <c r="F625" i="1"/>
  <c r="B625" i="1"/>
  <c r="F624" i="1"/>
  <c r="B624" i="1"/>
  <c r="F623" i="1"/>
  <c r="B623" i="1"/>
  <c r="F622" i="1"/>
  <c r="B622" i="1"/>
  <c r="F621" i="1"/>
  <c r="B621" i="1"/>
  <c r="F620" i="1"/>
  <c r="B620" i="1"/>
  <c r="F619" i="1"/>
  <c r="B619" i="1"/>
  <c r="F618" i="1"/>
  <c r="B618" i="1"/>
  <c r="F617" i="1"/>
  <c r="B617" i="1"/>
  <c r="F616" i="1"/>
  <c r="B616" i="1"/>
  <c r="F615" i="1"/>
  <c r="B615" i="1"/>
  <c r="F614" i="1"/>
  <c r="B614" i="1"/>
  <c r="F613" i="1"/>
  <c r="B613" i="1"/>
  <c r="F612" i="1"/>
  <c r="B612" i="1"/>
  <c r="F611" i="1"/>
  <c r="B611" i="1"/>
  <c r="F610" i="1"/>
  <c r="B610" i="1"/>
  <c r="F609" i="1"/>
  <c r="B609" i="1"/>
  <c r="F608" i="1"/>
  <c r="B608" i="1"/>
  <c r="F607" i="1"/>
  <c r="B607" i="1"/>
  <c r="F606" i="1"/>
  <c r="B606" i="1"/>
  <c r="F605" i="1"/>
  <c r="B605" i="1"/>
  <c r="F604" i="1"/>
  <c r="B604" i="1"/>
  <c r="F603" i="1"/>
  <c r="B603" i="1"/>
  <c r="F602" i="1"/>
  <c r="B602" i="1"/>
  <c r="F601" i="1"/>
  <c r="B601" i="1"/>
  <c r="F600" i="1"/>
  <c r="B600" i="1"/>
  <c r="F599" i="1"/>
  <c r="B599" i="1"/>
  <c r="F598" i="1"/>
  <c r="B598" i="1"/>
  <c r="F597" i="1"/>
  <c r="B597" i="1"/>
  <c r="F596" i="1"/>
  <c r="B596" i="1"/>
  <c r="F595" i="1"/>
  <c r="B595" i="1"/>
  <c r="F594" i="1"/>
  <c r="B594" i="1"/>
  <c r="F593" i="1"/>
  <c r="B593" i="1"/>
  <c r="F592" i="1"/>
  <c r="B592" i="1"/>
  <c r="F591" i="1"/>
  <c r="B591" i="1"/>
  <c r="F590" i="1"/>
  <c r="B590" i="1"/>
  <c r="F589" i="1"/>
  <c r="B589" i="1"/>
  <c r="F588" i="1"/>
  <c r="B588" i="1"/>
  <c r="F587" i="1"/>
  <c r="B587" i="1"/>
  <c r="F586" i="1"/>
  <c r="B586" i="1"/>
  <c r="B585" i="1"/>
  <c r="F584" i="1"/>
  <c r="B584" i="1"/>
  <c r="F583" i="1"/>
  <c r="B583" i="1"/>
  <c r="F582" i="1"/>
  <c r="B582" i="1"/>
  <c r="F581" i="1"/>
  <c r="B581" i="1"/>
  <c r="F580" i="1"/>
  <c r="B580" i="1"/>
  <c r="F579" i="1"/>
  <c r="B579" i="1"/>
  <c r="F578" i="1"/>
  <c r="B578" i="1"/>
  <c r="F577" i="1"/>
  <c r="B577" i="1"/>
  <c r="F576" i="1"/>
  <c r="B576" i="1"/>
  <c r="F575" i="1"/>
  <c r="B575" i="1"/>
  <c r="F574" i="1"/>
  <c r="B574" i="1"/>
  <c r="B573" i="1"/>
  <c r="B572" i="1"/>
  <c r="B571" i="1"/>
  <c r="B570" i="1"/>
  <c r="B569" i="1"/>
  <c r="B568" i="1"/>
  <c r="B567" i="1"/>
  <c r="F566" i="1"/>
  <c r="B566" i="1"/>
  <c r="B565" i="1"/>
  <c r="B564" i="1"/>
  <c r="B563" i="1"/>
  <c r="B562" i="1"/>
  <c r="B561" i="1"/>
  <c r="B560" i="1"/>
  <c r="B559" i="1"/>
  <c r="F558" i="1"/>
  <c r="B558" i="1"/>
  <c r="F557" i="1"/>
  <c r="B557" i="1"/>
  <c r="F556" i="1"/>
  <c r="B556" i="1"/>
  <c r="F555" i="1"/>
  <c r="B555" i="1"/>
  <c r="F554" i="1"/>
  <c r="B554" i="1"/>
  <c r="F553" i="1"/>
  <c r="B553" i="1"/>
  <c r="F552" i="1"/>
  <c r="B552" i="1"/>
  <c r="F551" i="1"/>
  <c r="B551" i="1"/>
  <c r="F550" i="1"/>
  <c r="B550" i="1"/>
  <c r="F549" i="1"/>
  <c r="B549" i="1"/>
  <c r="F548" i="1"/>
  <c r="B548" i="1"/>
  <c r="F547" i="1"/>
  <c r="B547" i="1"/>
  <c r="F546" i="1"/>
  <c r="B546" i="1"/>
  <c r="F545" i="1"/>
  <c r="B545" i="1"/>
  <c r="B544" i="1"/>
  <c r="F543" i="1"/>
  <c r="B543" i="1"/>
  <c r="B542" i="1"/>
  <c r="B541" i="1"/>
  <c r="F540" i="1"/>
  <c r="B540" i="1"/>
  <c r="F539" i="1"/>
  <c r="B539" i="1"/>
  <c r="F538" i="1"/>
  <c r="B538" i="1"/>
  <c r="F537" i="1"/>
  <c r="B537" i="1"/>
  <c r="F536" i="1"/>
  <c r="B536" i="1"/>
  <c r="F535" i="1"/>
  <c r="B535" i="1"/>
  <c r="F534" i="1"/>
  <c r="B534" i="1"/>
  <c r="F533" i="1"/>
  <c r="B533" i="1"/>
  <c r="F532" i="1"/>
  <c r="B532" i="1"/>
  <c r="F531" i="1"/>
  <c r="B531" i="1"/>
  <c r="F530" i="1"/>
  <c r="B530" i="1"/>
  <c r="F529" i="1"/>
  <c r="B529" i="1"/>
  <c r="F528" i="1"/>
  <c r="B528" i="1"/>
  <c r="F527" i="1"/>
  <c r="B527" i="1"/>
  <c r="B526" i="1"/>
  <c r="B525" i="1"/>
  <c r="B524" i="1"/>
  <c r="B523" i="1"/>
  <c r="B522" i="1"/>
  <c r="B521" i="1"/>
  <c r="B520" i="1"/>
  <c r="B519" i="1"/>
  <c r="B518" i="1"/>
  <c r="B517" i="1"/>
  <c r="F516" i="1"/>
  <c r="B516" i="1"/>
  <c r="F515" i="1"/>
  <c r="B515" i="1"/>
  <c r="B514" i="1"/>
  <c r="B513" i="1"/>
  <c r="B512" i="1"/>
  <c r="B511" i="1"/>
  <c r="B510" i="1"/>
  <c r="B509" i="1"/>
  <c r="B508" i="1"/>
  <c r="B507" i="1"/>
  <c r="F506" i="1"/>
  <c r="B506" i="1"/>
  <c r="B505" i="1"/>
  <c r="F504" i="1"/>
  <c r="B504" i="1"/>
  <c r="F503" i="1"/>
  <c r="B503" i="1"/>
  <c r="F502" i="1"/>
  <c r="B502" i="1"/>
  <c r="F501" i="1"/>
  <c r="B501" i="1"/>
  <c r="F500" i="1"/>
  <c r="B500" i="1"/>
  <c r="F499" i="1"/>
  <c r="B499" i="1"/>
  <c r="F498" i="1"/>
  <c r="B498" i="1"/>
  <c r="F497" i="1"/>
  <c r="B497" i="1"/>
  <c r="F496" i="1"/>
  <c r="B496" i="1"/>
  <c r="F495" i="1"/>
  <c r="B495" i="1"/>
  <c r="F494" i="1"/>
  <c r="B494" i="1"/>
  <c r="F493" i="1"/>
  <c r="B493" i="1"/>
  <c r="F492" i="1"/>
  <c r="B492" i="1"/>
  <c r="F491" i="1"/>
  <c r="B491" i="1"/>
  <c r="F490" i="1"/>
  <c r="B490" i="1"/>
  <c r="F489" i="1"/>
  <c r="B489" i="1"/>
  <c r="F488" i="1"/>
  <c r="B488" i="1"/>
  <c r="F487" i="1"/>
  <c r="B487" i="1"/>
  <c r="F486" i="1"/>
  <c r="B486" i="1"/>
  <c r="F485" i="1"/>
  <c r="B485" i="1"/>
  <c r="F484" i="1"/>
  <c r="B484" i="1"/>
  <c r="F483" i="1"/>
  <c r="B483" i="1"/>
  <c r="F482" i="1"/>
  <c r="B482" i="1"/>
  <c r="F481" i="1"/>
  <c r="B481" i="1"/>
  <c r="F480" i="1"/>
  <c r="B480" i="1"/>
  <c r="F479" i="1"/>
  <c r="B479" i="1"/>
  <c r="F478" i="1"/>
  <c r="B478" i="1"/>
  <c r="F477" i="1"/>
  <c r="B477" i="1"/>
  <c r="F476" i="1"/>
  <c r="B476" i="1"/>
  <c r="F475" i="1"/>
  <c r="B475" i="1"/>
  <c r="F474" i="1"/>
  <c r="B474" i="1"/>
  <c r="F473" i="1"/>
  <c r="B473" i="1"/>
  <c r="F472" i="1"/>
  <c r="B472" i="1"/>
  <c r="F471" i="1"/>
  <c r="B471" i="1"/>
  <c r="B470" i="1"/>
  <c r="F469" i="1"/>
  <c r="B469" i="1"/>
  <c r="F468" i="1"/>
  <c r="B468" i="1"/>
  <c r="B467" i="1"/>
  <c r="F466" i="1"/>
  <c r="B466" i="1"/>
  <c r="F465" i="1"/>
  <c r="B465" i="1"/>
  <c r="B464" i="1"/>
  <c r="F463" i="1"/>
  <c r="B463" i="1"/>
  <c r="F462" i="1"/>
  <c r="B462" i="1"/>
  <c r="F461" i="1"/>
  <c r="B461" i="1"/>
  <c r="B460" i="1"/>
  <c r="B459" i="1"/>
  <c r="F458" i="1"/>
  <c r="B458" i="1"/>
  <c r="B457" i="1"/>
  <c r="F456" i="1"/>
  <c r="B456" i="1"/>
  <c r="F455" i="1"/>
  <c r="B455" i="1"/>
  <c r="F454" i="1"/>
  <c r="B454" i="1"/>
  <c r="F453" i="1"/>
  <c r="B453" i="1"/>
  <c r="F452" i="1"/>
  <c r="B452" i="1"/>
  <c r="F451" i="1"/>
  <c r="B451" i="1"/>
  <c r="F450" i="1"/>
  <c r="B450" i="1"/>
  <c r="F449" i="1"/>
  <c r="B449" i="1"/>
  <c r="F448" i="1"/>
  <c r="B448" i="1"/>
  <c r="F447" i="1"/>
  <c r="B447" i="1"/>
  <c r="F446" i="1"/>
  <c r="B446" i="1"/>
  <c r="F445" i="1"/>
  <c r="B445" i="1"/>
  <c r="F444" i="1"/>
  <c r="B444" i="1"/>
  <c r="F443" i="1"/>
  <c r="B443" i="1"/>
  <c r="F442" i="1"/>
  <c r="B442" i="1"/>
  <c r="F441" i="1"/>
  <c r="B441" i="1"/>
  <c r="F440" i="1"/>
  <c r="B440" i="1"/>
  <c r="F439" i="1"/>
  <c r="B439" i="1"/>
  <c r="F438" i="1"/>
  <c r="B438" i="1"/>
  <c r="F437" i="1"/>
  <c r="B437" i="1"/>
  <c r="F436" i="1"/>
  <c r="B436" i="1"/>
  <c r="F435" i="1"/>
  <c r="B435" i="1"/>
  <c r="F434" i="1"/>
  <c r="B434" i="1"/>
  <c r="F433" i="1"/>
  <c r="B433" i="1"/>
  <c r="F432" i="1"/>
  <c r="B432" i="1"/>
  <c r="F431" i="1"/>
  <c r="B431" i="1"/>
  <c r="F430" i="1"/>
  <c r="B430" i="1"/>
  <c r="F429" i="1"/>
  <c r="B429" i="1"/>
  <c r="F428" i="1"/>
  <c r="B428" i="1"/>
  <c r="F427" i="1"/>
  <c r="B427" i="1"/>
  <c r="F426" i="1"/>
  <c r="B426" i="1"/>
  <c r="F425" i="1"/>
  <c r="B425" i="1"/>
  <c r="F424" i="1"/>
  <c r="B424" i="1"/>
  <c r="F423" i="1"/>
  <c r="B423" i="1"/>
  <c r="F422" i="1"/>
  <c r="B422" i="1"/>
  <c r="B421" i="1"/>
  <c r="F420" i="1"/>
  <c r="B420" i="1"/>
  <c r="F419" i="1"/>
  <c r="B419" i="1"/>
  <c r="F418" i="1"/>
  <c r="B418" i="1"/>
  <c r="B417" i="1"/>
  <c r="B416" i="1"/>
  <c r="F415" i="1"/>
  <c r="B415" i="1"/>
  <c r="B414" i="1"/>
  <c r="F413" i="1"/>
  <c r="B413" i="1"/>
  <c r="B412" i="1"/>
  <c r="F411" i="1"/>
  <c r="B411" i="1"/>
  <c r="F410" i="1"/>
  <c r="B410" i="1"/>
  <c r="F409" i="1"/>
  <c r="B409" i="1"/>
  <c r="B408" i="1"/>
  <c r="B407" i="1"/>
  <c r="B406" i="1"/>
  <c r="F405" i="1"/>
  <c r="B405" i="1"/>
  <c r="F404" i="1"/>
  <c r="B404" i="1"/>
  <c r="B403" i="1"/>
  <c r="F402" i="1"/>
  <c r="B402" i="1"/>
  <c r="B401" i="1"/>
  <c r="F400" i="1"/>
  <c r="B400" i="1"/>
  <c r="B399" i="1"/>
  <c r="F398" i="1"/>
  <c r="B398" i="1"/>
  <c r="F397" i="1"/>
  <c r="B397" i="1"/>
  <c r="B396" i="1"/>
  <c r="F395" i="1"/>
  <c r="B395" i="1"/>
  <c r="F394" i="1"/>
  <c r="B394" i="1"/>
  <c r="F393" i="1"/>
  <c r="B393" i="1"/>
  <c r="F392" i="1"/>
  <c r="B392" i="1"/>
  <c r="F391" i="1"/>
  <c r="B391" i="1"/>
  <c r="F390" i="1"/>
  <c r="B390" i="1"/>
  <c r="F389" i="1"/>
  <c r="B389" i="1"/>
  <c r="B388" i="1"/>
  <c r="F387" i="1"/>
  <c r="F386" i="1"/>
  <c r="F385" i="1"/>
  <c r="F384" i="1"/>
  <c r="F383" i="1"/>
  <c r="F382" i="1"/>
  <c r="F381" i="1"/>
  <c r="F380" i="1"/>
  <c r="F379" i="1"/>
  <c r="F377" i="1"/>
  <c r="B377" i="1"/>
  <c r="B376" i="1"/>
  <c r="B375" i="1"/>
  <c r="B374" i="1"/>
  <c r="B373" i="1"/>
  <c r="B372" i="1"/>
  <c r="B371" i="1"/>
  <c r="B370" i="1"/>
  <c r="B369" i="1"/>
  <c r="B368" i="1"/>
  <c r="F367" i="1"/>
  <c r="B367" i="1"/>
  <c r="F366" i="1"/>
  <c r="B366" i="1"/>
  <c r="F365" i="1"/>
  <c r="B365" i="1"/>
  <c r="F364" i="1"/>
  <c r="B364" i="1"/>
  <c r="F363" i="1"/>
  <c r="B363" i="1"/>
  <c r="F362" i="1"/>
  <c r="B362" i="1"/>
  <c r="F361" i="1"/>
  <c r="B361" i="1"/>
  <c r="B360" i="1"/>
  <c r="F359" i="1"/>
  <c r="B359" i="1"/>
  <c r="F358" i="1"/>
  <c r="B358" i="1"/>
  <c r="B357" i="1"/>
  <c r="F356" i="1"/>
  <c r="B356" i="1"/>
  <c r="F355" i="1"/>
  <c r="B355" i="1"/>
  <c r="F354" i="1"/>
  <c r="B354" i="1"/>
  <c r="B353" i="1"/>
  <c r="F352" i="1"/>
  <c r="B352" i="1"/>
  <c r="F351" i="1"/>
  <c r="B351" i="1"/>
  <c r="F350" i="1"/>
  <c r="B350" i="1"/>
  <c r="B349" i="1"/>
  <c r="F348" i="1"/>
  <c r="B348" i="1"/>
  <c r="F347" i="1"/>
  <c r="B347" i="1"/>
  <c r="F346" i="1"/>
  <c r="B346" i="1"/>
  <c r="F345" i="1"/>
  <c r="B345" i="1"/>
  <c r="F344" i="1"/>
  <c r="B344" i="1"/>
  <c r="B342" i="1"/>
  <c r="F341" i="1"/>
  <c r="B341" i="1"/>
  <c r="B340" i="1"/>
  <c r="B339" i="1"/>
  <c r="B338" i="1"/>
  <c r="F337" i="1"/>
  <c r="B337" i="1"/>
  <c r="F336" i="1"/>
  <c r="B336" i="1"/>
  <c r="B335" i="1"/>
  <c r="F334" i="1"/>
  <c r="B334" i="1"/>
  <c r="F333" i="1"/>
  <c r="B333" i="1"/>
  <c r="F332" i="1"/>
  <c r="B332" i="1"/>
  <c r="F331" i="1"/>
  <c r="B331" i="1"/>
  <c r="F330" i="1"/>
  <c r="B330" i="1"/>
  <c r="F329" i="1"/>
  <c r="B329" i="1"/>
  <c r="F328" i="1"/>
  <c r="B328" i="1"/>
  <c r="F326" i="1"/>
  <c r="B326" i="1"/>
  <c r="F325" i="1"/>
  <c r="B325" i="1"/>
  <c r="F323" i="1"/>
  <c r="B323" i="1"/>
  <c r="B322" i="1"/>
  <c r="F321" i="1"/>
  <c r="B321" i="1"/>
  <c r="B320" i="1"/>
  <c r="F319" i="1"/>
  <c r="B319" i="1"/>
  <c r="B318" i="1"/>
  <c r="B317" i="1"/>
  <c r="B316" i="1"/>
  <c r="F315" i="1"/>
  <c r="B315" i="1"/>
  <c r="B314" i="1"/>
  <c r="B313" i="1"/>
  <c r="B312" i="1"/>
  <c r="B311" i="1"/>
  <c r="B310" i="1"/>
  <c r="B309" i="1"/>
  <c r="B308" i="1"/>
  <c r="F307" i="1"/>
  <c r="B307" i="1"/>
  <c r="B306" i="1"/>
  <c r="B305" i="1"/>
  <c r="B304" i="1"/>
  <c r="B303" i="1"/>
  <c r="F302" i="1"/>
  <c r="B302" i="1"/>
  <c r="F301" i="1"/>
  <c r="B301" i="1"/>
  <c r="F300" i="1"/>
  <c r="B300" i="1"/>
  <c r="F299" i="1"/>
  <c r="B299" i="1"/>
  <c r="F298" i="1"/>
  <c r="B298" i="1"/>
  <c r="F297" i="1"/>
  <c r="B297" i="1"/>
  <c r="F296" i="1"/>
  <c r="B296" i="1"/>
  <c r="F295" i="1"/>
  <c r="B295" i="1"/>
  <c r="F294" i="1"/>
  <c r="B294" i="1"/>
  <c r="F293" i="1"/>
  <c r="B293" i="1"/>
  <c r="F292" i="1"/>
  <c r="B292" i="1"/>
  <c r="B291" i="1"/>
  <c r="F290" i="1"/>
  <c r="B290" i="1"/>
  <c r="F289" i="1"/>
  <c r="B289" i="1"/>
  <c r="F288" i="1"/>
  <c r="B288" i="1"/>
  <c r="F287" i="1"/>
  <c r="B287" i="1"/>
  <c r="F286" i="1"/>
  <c r="B286" i="1"/>
  <c r="F285" i="1"/>
  <c r="B285" i="1"/>
  <c r="B284" i="1"/>
  <c r="B283" i="1"/>
  <c r="B282" i="1"/>
  <c r="F281" i="1"/>
  <c r="B281" i="1"/>
  <c r="F280" i="1"/>
  <c r="B280" i="1"/>
  <c r="F279" i="1"/>
  <c r="B279" i="1"/>
  <c r="F278" i="1"/>
  <c r="B278" i="1"/>
  <c r="B277" i="1"/>
  <c r="F276" i="1"/>
  <c r="B276" i="1"/>
  <c r="F275" i="1"/>
  <c r="B275" i="1"/>
  <c r="B274" i="1"/>
  <c r="F273" i="1"/>
  <c r="B273" i="1"/>
  <c r="F272" i="1"/>
  <c r="B272" i="1"/>
  <c r="B271" i="1"/>
  <c r="F270" i="1"/>
  <c r="B270" i="1"/>
  <c r="F269" i="1"/>
  <c r="B269" i="1"/>
  <c r="B268" i="1"/>
  <c r="F267" i="1"/>
  <c r="B267" i="1"/>
  <c r="B266" i="1"/>
  <c r="F265" i="1"/>
  <c r="B265" i="1"/>
  <c r="B264" i="1"/>
  <c r="B263" i="1"/>
  <c r="B262" i="1"/>
  <c r="F261" i="1"/>
  <c r="B261" i="1"/>
  <c r="F260" i="1"/>
  <c r="B260" i="1"/>
  <c r="F259" i="1"/>
  <c r="B259" i="1"/>
  <c r="F258" i="1"/>
  <c r="B258" i="1"/>
  <c r="B257" i="1"/>
  <c r="B256" i="1"/>
  <c r="B255" i="1"/>
  <c r="F254" i="1"/>
  <c r="B254" i="1"/>
  <c r="F253" i="1"/>
  <c r="B253" i="1"/>
  <c r="F252" i="1"/>
  <c r="B252" i="1"/>
  <c r="B251" i="1"/>
  <c r="F250" i="1"/>
  <c r="B250" i="1"/>
  <c r="B249" i="1"/>
  <c r="B248" i="1"/>
  <c r="B247" i="1"/>
  <c r="B246" i="1"/>
  <c r="B245" i="1"/>
  <c r="F244" i="1"/>
  <c r="B244" i="1"/>
  <c r="F243" i="1"/>
  <c r="B243" i="1"/>
  <c r="F242" i="1"/>
  <c r="B242" i="1"/>
  <c r="F241" i="1"/>
  <c r="B241" i="1"/>
  <c r="F240" i="1"/>
  <c r="B240" i="1"/>
  <c r="F239" i="1"/>
  <c r="B239" i="1"/>
  <c r="B238" i="1"/>
  <c r="F237" i="1"/>
  <c r="B237" i="1"/>
  <c r="F236" i="1"/>
  <c r="B236" i="1"/>
  <c r="B235" i="1"/>
  <c r="F234" i="1"/>
  <c r="B234" i="1"/>
  <c r="F233" i="1"/>
  <c r="B233" i="1"/>
  <c r="F232" i="1"/>
  <c r="B232" i="1"/>
  <c r="F231" i="1"/>
  <c r="B231" i="1"/>
  <c r="B230" i="1"/>
  <c r="F229" i="1"/>
  <c r="B229" i="1"/>
  <c r="F228" i="1"/>
  <c r="B228" i="1"/>
  <c r="F227" i="1"/>
  <c r="B227" i="1"/>
  <c r="F226" i="1"/>
  <c r="B226" i="1"/>
  <c r="F225" i="1"/>
  <c r="B225" i="1"/>
  <c r="F224" i="1"/>
  <c r="B224" i="1"/>
  <c r="F223" i="1"/>
  <c r="B223" i="1"/>
  <c r="F222" i="1"/>
  <c r="B222" i="1"/>
  <c r="F221" i="1"/>
  <c r="B221" i="1"/>
  <c r="F220" i="1"/>
  <c r="B220" i="1"/>
  <c r="F219" i="1"/>
  <c r="B219" i="1"/>
  <c r="F218" i="1"/>
  <c r="B218" i="1"/>
  <c r="B217" i="1"/>
  <c r="B216" i="1"/>
  <c r="B215" i="1"/>
  <c r="B214" i="1"/>
  <c r="F213" i="1"/>
  <c r="B213" i="1"/>
  <c r="F212" i="1"/>
  <c r="B212" i="1"/>
  <c r="F211" i="1"/>
  <c r="B211" i="1"/>
  <c r="F210" i="1"/>
  <c r="B210" i="1"/>
  <c r="B209" i="1"/>
  <c r="F208" i="1"/>
  <c r="B208" i="1"/>
  <c r="B207" i="1"/>
  <c r="F206" i="1"/>
  <c r="B206" i="1"/>
  <c r="B205" i="1"/>
  <c r="F204" i="1"/>
  <c r="B204" i="1"/>
  <c r="F203" i="1"/>
  <c r="B203" i="1"/>
  <c r="F202" i="1"/>
  <c r="B202" i="1"/>
  <c r="F201" i="1"/>
  <c r="B201" i="1"/>
  <c r="F200" i="1"/>
  <c r="B200" i="1"/>
  <c r="F199" i="1"/>
  <c r="B199" i="1"/>
  <c r="F198" i="1"/>
  <c r="B198" i="1"/>
  <c r="B197" i="1"/>
  <c r="F196" i="1"/>
  <c r="B196" i="1"/>
  <c r="F195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F183" i="1"/>
  <c r="F182" i="1"/>
  <c r="F181" i="1"/>
  <c r="F180" i="1"/>
  <c r="F179" i="1"/>
  <c r="F178" i="1"/>
  <c r="B178" i="1"/>
  <c r="F177" i="1"/>
  <c r="B177" i="1"/>
  <c r="F176" i="1"/>
  <c r="B176" i="1"/>
  <c r="F175" i="1"/>
  <c r="B175" i="1"/>
  <c r="F174" i="1"/>
  <c r="B174" i="1"/>
  <c r="F173" i="1"/>
  <c r="B173" i="1"/>
  <c r="F172" i="1"/>
  <c r="B172" i="1"/>
  <c r="F171" i="1"/>
  <c r="B171" i="1"/>
  <c r="F170" i="1"/>
  <c r="B170" i="1"/>
  <c r="F169" i="1"/>
  <c r="B169" i="1"/>
  <c r="F168" i="1"/>
  <c r="B168" i="1"/>
  <c r="F167" i="1"/>
  <c r="B167" i="1"/>
  <c r="F166" i="1"/>
  <c r="B166" i="1"/>
  <c r="F165" i="1"/>
  <c r="B165" i="1"/>
  <c r="F164" i="1"/>
  <c r="B164" i="1"/>
  <c r="F163" i="1"/>
  <c r="B163" i="1"/>
  <c r="F162" i="1"/>
  <c r="B162" i="1"/>
  <c r="F161" i="1"/>
  <c r="B161" i="1"/>
  <c r="F160" i="1"/>
  <c r="B160" i="1"/>
  <c r="F159" i="1"/>
  <c r="B159" i="1"/>
  <c r="F158" i="1"/>
  <c r="F157" i="1"/>
  <c r="F156" i="1"/>
  <c r="F155" i="1"/>
  <c r="B155" i="1"/>
  <c r="F154" i="1"/>
  <c r="B154" i="1"/>
  <c r="F153" i="1"/>
  <c r="F152" i="1"/>
  <c r="B152" i="1"/>
  <c r="F151" i="1"/>
  <c r="B151" i="1"/>
  <c r="F150" i="1"/>
  <c r="B150" i="1"/>
  <c r="F149" i="1"/>
  <c r="F148" i="1"/>
  <c r="F147" i="1"/>
  <c r="F146" i="1"/>
  <c r="F145" i="1"/>
  <c r="F144" i="1"/>
  <c r="B144" i="1"/>
  <c r="F143" i="1"/>
  <c r="B143" i="1"/>
  <c r="F142" i="1"/>
  <c r="B142" i="1"/>
  <c r="F141" i="1"/>
  <c r="B141" i="1"/>
  <c r="F140" i="1"/>
  <c r="B140" i="1"/>
  <c r="F139" i="1"/>
  <c r="B139" i="1"/>
  <c r="F138" i="1"/>
  <c r="B138" i="1"/>
  <c r="F137" i="1"/>
  <c r="B137" i="1"/>
  <c r="F136" i="1"/>
  <c r="B136" i="1"/>
  <c r="F135" i="1"/>
  <c r="B135" i="1"/>
  <c r="F134" i="1"/>
  <c r="B134" i="1"/>
  <c r="B133" i="1"/>
  <c r="F132" i="1"/>
  <c r="B132" i="1"/>
  <c r="F131" i="1"/>
  <c r="B131" i="1"/>
  <c r="F130" i="1"/>
  <c r="B130" i="1"/>
  <c r="F129" i="1"/>
  <c r="B129" i="1"/>
  <c r="F128" i="1"/>
  <c r="B128" i="1"/>
  <c r="F127" i="1"/>
  <c r="B127" i="1"/>
  <c r="F126" i="1"/>
  <c r="B126" i="1"/>
  <c r="B125" i="1"/>
  <c r="F124" i="1"/>
  <c r="B124" i="1"/>
  <c r="F123" i="1"/>
  <c r="B123" i="1"/>
  <c r="B122" i="1"/>
  <c r="B121" i="1"/>
  <c r="B120" i="1"/>
  <c r="B119" i="1"/>
  <c r="B118" i="1"/>
  <c r="F117" i="1"/>
  <c r="B117" i="1"/>
  <c r="F116" i="1"/>
  <c r="B116" i="1"/>
  <c r="F115" i="1"/>
  <c r="B115" i="1"/>
  <c r="F114" i="1"/>
  <c r="B114" i="1"/>
  <c r="F113" i="1"/>
  <c r="B113" i="1"/>
  <c r="F112" i="1"/>
  <c r="B112" i="1"/>
  <c r="F111" i="1"/>
  <c r="B111" i="1"/>
  <c r="F110" i="1"/>
  <c r="B110" i="1"/>
  <c r="F109" i="1"/>
  <c r="B109" i="1"/>
  <c r="F108" i="1"/>
  <c r="B108" i="1"/>
  <c r="F107" i="1"/>
  <c r="B107" i="1"/>
  <c r="F106" i="1"/>
  <c r="B106" i="1"/>
  <c r="F105" i="1"/>
  <c r="B105" i="1"/>
  <c r="F104" i="1"/>
  <c r="B104" i="1"/>
  <c r="F103" i="1"/>
  <c r="B103" i="1"/>
  <c r="B102" i="1"/>
  <c r="F101" i="1"/>
  <c r="B101" i="1"/>
  <c r="B100" i="1"/>
  <c r="B99" i="1"/>
  <c r="B98" i="1"/>
  <c r="B97" i="1"/>
  <c r="F96" i="1"/>
  <c r="B96" i="1"/>
  <c r="F95" i="1"/>
  <c r="B95" i="1"/>
  <c r="F94" i="1"/>
  <c r="B94" i="1"/>
  <c r="B93" i="1"/>
  <c r="B92" i="1"/>
  <c r="B91" i="1"/>
  <c r="B90" i="1"/>
  <c r="B89" i="1"/>
  <c r="B88" i="1"/>
  <c r="F87" i="1"/>
  <c r="B87" i="1"/>
  <c r="B86" i="1"/>
  <c r="B85" i="1"/>
  <c r="B84" i="1"/>
  <c r="B83" i="1"/>
  <c r="B82" i="1"/>
  <c r="B81" i="1"/>
  <c r="B80" i="1"/>
  <c r="B79" i="1"/>
  <c r="F78" i="1"/>
  <c r="B78" i="1"/>
  <c r="F77" i="1"/>
  <c r="B77" i="1"/>
  <c r="F76" i="1"/>
  <c r="B76" i="1"/>
  <c r="F75" i="1"/>
  <c r="B75" i="1"/>
  <c r="F74" i="1"/>
  <c r="B74" i="1"/>
  <c r="F73" i="1"/>
  <c r="B73" i="1"/>
  <c r="F72" i="1"/>
  <c r="B72" i="1"/>
  <c r="F71" i="1"/>
  <c r="B71" i="1"/>
  <c r="F70" i="1"/>
  <c r="B70" i="1"/>
  <c r="F69" i="1"/>
  <c r="B69" i="1"/>
  <c r="B68" i="1"/>
  <c r="F67" i="1"/>
  <c r="B67" i="1"/>
  <c r="F66" i="1"/>
  <c r="B66" i="1"/>
  <c r="B65" i="1"/>
  <c r="B64" i="1"/>
  <c r="F63" i="1"/>
  <c r="B63" i="1"/>
  <c r="F62" i="1"/>
  <c r="B62" i="1"/>
  <c r="F61" i="1"/>
  <c r="B61" i="1"/>
  <c r="F60" i="1"/>
  <c r="B60" i="1"/>
  <c r="F59" i="1"/>
  <c r="B59" i="1"/>
  <c r="F58" i="1"/>
  <c r="B58" i="1"/>
  <c r="F57" i="1"/>
  <c r="B57" i="1"/>
  <c r="F56" i="1"/>
  <c r="B56" i="1"/>
  <c r="F55" i="1"/>
  <c r="B55" i="1"/>
  <c r="F54" i="1"/>
  <c r="B54" i="1"/>
  <c r="F53" i="1"/>
  <c r="B53" i="1"/>
  <c r="F52" i="1"/>
  <c r="B52" i="1"/>
  <c r="F51" i="1"/>
  <c r="B51" i="1"/>
  <c r="F50" i="1"/>
  <c r="B50" i="1"/>
  <c r="F49" i="1"/>
  <c r="B49" i="1"/>
  <c r="F48" i="1"/>
  <c r="B48" i="1"/>
  <c r="F47" i="1"/>
  <c r="B47" i="1"/>
  <c r="F46" i="1"/>
  <c r="B46" i="1"/>
  <c r="F45" i="1"/>
  <c r="B45" i="1"/>
  <c r="F44" i="1"/>
  <c r="B44" i="1"/>
  <c r="F43" i="1"/>
  <c r="B43" i="1"/>
  <c r="F42" i="1"/>
  <c r="B42" i="1"/>
  <c r="F41" i="1"/>
  <c r="B41" i="1"/>
  <c r="F40" i="1"/>
  <c r="B40" i="1"/>
  <c r="F39" i="1"/>
  <c r="B39" i="1"/>
  <c r="F38" i="1"/>
  <c r="B38" i="1"/>
  <c r="F37" i="1"/>
  <c r="B37" i="1"/>
  <c r="F36" i="1"/>
  <c r="B36" i="1"/>
  <c r="F35" i="1"/>
  <c r="B35" i="1"/>
  <c r="F34" i="1"/>
  <c r="B34" i="1"/>
  <c r="F33" i="1"/>
  <c r="B33" i="1"/>
  <c r="F32" i="1"/>
  <c r="B32" i="1"/>
  <c r="F31" i="1"/>
  <c r="B31" i="1"/>
  <c r="F30" i="1"/>
  <c r="B30" i="1"/>
  <c r="F29" i="1"/>
  <c r="B29" i="1"/>
  <c r="F28" i="1"/>
  <c r="B28" i="1"/>
  <c r="F27" i="1"/>
  <c r="B27" i="1"/>
  <c r="F26" i="1"/>
  <c r="B26" i="1"/>
  <c r="F25" i="1"/>
  <c r="B25" i="1"/>
  <c r="F24" i="1"/>
  <c r="B24" i="1"/>
  <c r="F23" i="1"/>
  <c r="B23" i="1"/>
  <c r="F22" i="1"/>
  <c r="B22" i="1"/>
  <c r="F21" i="1"/>
  <c r="B21" i="1"/>
  <c r="F20" i="1"/>
  <c r="B20" i="1"/>
  <c r="F19" i="1"/>
  <c r="B19" i="1"/>
  <c r="F18" i="1"/>
  <c r="B18" i="1"/>
  <c r="F17" i="1"/>
  <c r="B17" i="1"/>
  <c r="B16" i="1"/>
  <c r="F15" i="1"/>
  <c r="B15" i="1"/>
  <c r="F14" i="1"/>
  <c r="B14" i="1"/>
  <c r="F13" i="1"/>
  <c r="B13" i="1"/>
  <c r="F12" i="1"/>
  <c r="B12" i="1"/>
  <c r="F11" i="1"/>
  <c r="B11" i="1"/>
  <c r="F10" i="1"/>
  <c r="B10" i="1"/>
  <c r="F9" i="1"/>
  <c r="B9" i="1"/>
  <c r="F8" i="1"/>
  <c r="B8" i="1"/>
  <c r="F7" i="1"/>
  <c r="B7" i="1"/>
  <c r="B6" i="1"/>
  <c r="F5" i="1"/>
  <c r="B5" i="1"/>
  <c r="B4" i="1"/>
  <c r="B3" i="1"/>
  <c r="B1373" i="1" s="1"/>
  <c r="B28" i="4" l="1"/>
  <c r="F28" i="4"/>
  <c r="C28" i="4"/>
  <c r="D99" i="3"/>
  <c r="AA99" i="3"/>
  <c r="Z99" i="3"/>
  <c r="Y99" i="3"/>
  <c r="X99" i="3"/>
  <c r="W99" i="3"/>
  <c r="V99" i="3"/>
  <c r="U99" i="3"/>
  <c r="T99" i="3"/>
  <c r="AB99" i="3"/>
  <c r="C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Q98" i="3"/>
  <c r="E98" i="3"/>
  <c r="AB98" i="3"/>
  <c r="AA98" i="3"/>
  <c r="Z98" i="3"/>
  <c r="Y98" i="3"/>
  <c r="X98" i="3"/>
  <c r="W98" i="3"/>
  <c r="V98" i="3"/>
  <c r="U98" i="3"/>
  <c r="T98" i="3"/>
  <c r="S98" i="3"/>
  <c r="R98" i="3"/>
  <c r="C98" i="3"/>
  <c r="P98" i="3"/>
  <c r="O98" i="3"/>
  <c r="N98" i="3"/>
  <c r="M98" i="3"/>
  <c r="L98" i="3"/>
  <c r="K98" i="3"/>
  <c r="J98" i="3"/>
  <c r="I98" i="3"/>
  <c r="H98" i="3"/>
  <c r="G98" i="3"/>
  <c r="F98" i="3"/>
  <c r="D98" i="3"/>
  <c r="E97" i="3"/>
  <c r="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D97" i="3"/>
  <c r="R96" i="3"/>
  <c r="E96" i="3"/>
  <c r="AA96" i="3"/>
  <c r="Z96" i="3"/>
  <c r="Y96" i="3"/>
  <c r="X96" i="3"/>
  <c r="W96" i="3"/>
  <c r="V96" i="3"/>
  <c r="U96" i="3"/>
  <c r="T96" i="3"/>
  <c r="S96" i="3"/>
  <c r="AB96" i="3"/>
  <c r="P96" i="3"/>
  <c r="Q96" i="3"/>
  <c r="C96" i="3"/>
  <c r="O96" i="3"/>
  <c r="N96" i="3"/>
  <c r="M96" i="3"/>
  <c r="L96" i="3"/>
  <c r="K96" i="3"/>
  <c r="J96" i="3"/>
  <c r="I96" i="3"/>
  <c r="H96" i="3"/>
  <c r="G96" i="3"/>
  <c r="F96" i="3"/>
  <c r="D96" i="3"/>
  <c r="Q95" i="3"/>
  <c r="E95" i="3"/>
  <c r="AB95" i="3"/>
  <c r="AU95" i="3" s="1"/>
  <c r="AA95" i="3"/>
  <c r="AT95" i="3" s="1"/>
  <c r="Z95" i="3"/>
  <c r="AS95" i="3" s="1"/>
  <c r="Y95" i="3"/>
  <c r="AR95" i="3" s="1"/>
  <c r="X95" i="3"/>
  <c r="AQ95" i="3" s="1"/>
  <c r="W95" i="3"/>
  <c r="AP95" i="3" s="1"/>
  <c r="V95" i="3"/>
  <c r="U95" i="3"/>
  <c r="T95" i="3"/>
  <c r="S95" i="3"/>
  <c r="R95" i="3"/>
  <c r="C95" i="3"/>
  <c r="P95" i="3"/>
  <c r="O95" i="3"/>
  <c r="N95" i="3"/>
  <c r="M95" i="3"/>
  <c r="L95" i="3"/>
  <c r="K95" i="3"/>
  <c r="J95" i="3"/>
  <c r="I95" i="3"/>
  <c r="H95" i="3"/>
  <c r="G95" i="3"/>
  <c r="F95" i="3"/>
  <c r="D95" i="3"/>
  <c r="C94" i="3"/>
  <c r="E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D94" i="3"/>
  <c r="K93" i="3"/>
  <c r="X93" i="3"/>
  <c r="AQ93" i="3" s="1"/>
  <c r="AA93" i="3"/>
  <c r="AT93" i="3" s="1"/>
  <c r="Z93" i="3"/>
  <c r="AS93" i="3" s="1"/>
  <c r="W93" i="3"/>
  <c r="AP93" i="3" s="1"/>
  <c r="V93" i="3"/>
  <c r="U93" i="3"/>
  <c r="T93" i="3"/>
  <c r="S93" i="3"/>
  <c r="R93" i="3"/>
  <c r="Q93" i="3"/>
  <c r="P93" i="3"/>
  <c r="O93" i="3"/>
  <c r="N93" i="3"/>
  <c r="M93" i="3"/>
  <c r="L93" i="3"/>
  <c r="J93" i="3"/>
  <c r="I93" i="3"/>
  <c r="H93" i="3"/>
  <c r="G93" i="3"/>
  <c r="F93" i="3"/>
  <c r="E93" i="3"/>
  <c r="C93" i="3"/>
  <c r="D93" i="3"/>
  <c r="AB93" i="3"/>
  <c r="AU93" i="3" s="1"/>
  <c r="Y93" i="3"/>
  <c r="AR93" i="3" s="1"/>
  <c r="P92" i="3"/>
  <c r="X92" i="3"/>
  <c r="V92" i="3"/>
  <c r="Z92" i="3"/>
  <c r="S92" i="3"/>
  <c r="Q92" i="3"/>
  <c r="G92" i="3"/>
  <c r="K92" i="3"/>
  <c r="Y92" i="3"/>
  <c r="N92" i="3"/>
  <c r="J92" i="3"/>
  <c r="L92" i="3"/>
  <c r="W92" i="3"/>
  <c r="AB92" i="3"/>
  <c r="H92" i="3"/>
  <c r="E92" i="3"/>
  <c r="I92" i="3"/>
  <c r="AA92" i="3"/>
  <c r="R92" i="3"/>
  <c r="M92" i="3"/>
  <c r="F92" i="3"/>
  <c r="C92" i="3"/>
  <c r="D92" i="3"/>
  <c r="O92" i="3"/>
  <c r="U92" i="3"/>
  <c r="T92" i="3"/>
  <c r="O91" i="3"/>
  <c r="AB91" i="3"/>
  <c r="G91" i="3"/>
  <c r="C91" i="3"/>
  <c r="N91" i="3"/>
  <c r="J91" i="3"/>
  <c r="P91" i="3"/>
  <c r="R91" i="3"/>
  <c r="T91" i="3"/>
  <c r="V91" i="3"/>
  <c r="U91" i="3"/>
  <c r="S91" i="3"/>
  <c r="Q91" i="3"/>
  <c r="W91" i="3"/>
  <c r="M91" i="3"/>
  <c r="L91" i="3"/>
  <c r="F91" i="3"/>
  <c r="K91" i="3"/>
  <c r="D91" i="3"/>
  <c r="E91" i="3"/>
  <c r="H91" i="3"/>
  <c r="X91" i="3"/>
  <c r="Y91" i="3"/>
  <c r="Z91" i="3"/>
  <c r="AA91" i="3"/>
  <c r="I91" i="3"/>
  <c r="O90" i="3"/>
  <c r="J90" i="3"/>
  <c r="AB90" i="3"/>
  <c r="AU90" i="3" s="1"/>
  <c r="Z90" i="3"/>
  <c r="AS90" i="3" s="1"/>
  <c r="H90" i="3"/>
  <c r="E90" i="3"/>
  <c r="Y90" i="3"/>
  <c r="AR90" i="3" s="1"/>
  <c r="F90" i="3"/>
  <c r="L90" i="3"/>
  <c r="R90" i="3"/>
  <c r="S90" i="3"/>
  <c r="U90" i="3"/>
  <c r="W90" i="3"/>
  <c r="AP90" i="3" s="1"/>
  <c r="T90" i="3"/>
  <c r="Q90" i="3"/>
  <c r="D90" i="3"/>
  <c r="G90" i="3"/>
  <c r="I90" i="3"/>
  <c r="P90" i="3"/>
  <c r="V90" i="3"/>
  <c r="X90" i="3"/>
  <c r="AQ90" i="3" s="1"/>
  <c r="AA90" i="3"/>
  <c r="AT90" i="3" s="1"/>
  <c r="C90" i="3"/>
  <c r="K90" i="3"/>
  <c r="N90" i="3"/>
  <c r="M90" i="3"/>
  <c r="X89" i="3"/>
  <c r="W89" i="3"/>
  <c r="O89" i="3"/>
  <c r="F89" i="3"/>
  <c r="R89" i="3"/>
  <c r="H89" i="3"/>
  <c r="P89" i="3"/>
  <c r="K89" i="3"/>
  <c r="D89" i="3"/>
  <c r="I89" i="3"/>
  <c r="E89" i="3"/>
  <c r="M89" i="3"/>
  <c r="AB89" i="3"/>
  <c r="AA89" i="3"/>
  <c r="Z89" i="3"/>
  <c r="Y89" i="3"/>
  <c r="J89" i="3"/>
  <c r="G89" i="3"/>
  <c r="L89" i="3"/>
  <c r="N89" i="3"/>
  <c r="Q89" i="3"/>
  <c r="S89" i="3"/>
  <c r="T89" i="3"/>
  <c r="U89" i="3"/>
  <c r="V89" i="3"/>
  <c r="C89" i="3"/>
  <c r="U88" i="3"/>
  <c r="AB88" i="3"/>
  <c r="E88" i="3"/>
  <c r="K88" i="3"/>
  <c r="N88" i="3"/>
  <c r="Q88" i="3"/>
  <c r="P88" i="3"/>
  <c r="R88" i="3"/>
  <c r="H88" i="3"/>
  <c r="O88" i="3"/>
  <c r="M88" i="3"/>
  <c r="T88" i="3"/>
  <c r="J88" i="3"/>
  <c r="I88" i="3"/>
  <c r="G88" i="3"/>
  <c r="V88" i="3"/>
  <c r="Z88" i="3"/>
  <c r="C88" i="3"/>
  <c r="F88" i="3"/>
  <c r="L88" i="3"/>
  <c r="S88" i="3"/>
  <c r="W88" i="3"/>
  <c r="Y88" i="3"/>
  <c r="X88" i="3"/>
  <c r="AA88" i="3"/>
  <c r="D88" i="3"/>
  <c r="J87" i="3"/>
  <c r="H87" i="3"/>
  <c r="P87" i="3"/>
  <c r="R87" i="3"/>
  <c r="W87" i="3"/>
  <c r="X87" i="3"/>
  <c r="AB87" i="3"/>
  <c r="Z87" i="3"/>
  <c r="U87" i="3"/>
  <c r="S87" i="3"/>
  <c r="O87" i="3"/>
  <c r="M87" i="3"/>
  <c r="F87" i="3"/>
  <c r="AA87" i="3"/>
  <c r="G87" i="3"/>
  <c r="Y87" i="3"/>
  <c r="V87" i="3"/>
  <c r="T87" i="3"/>
  <c r="Q87" i="3"/>
  <c r="N87" i="3"/>
  <c r="K87" i="3"/>
  <c r="I87" i="3"/>
  <c r="E87" i="3"/>
  <c r="D87" i="3"/>
  <c r="C87" i="3"/>
  <c r="L87" i="3"/>
  <c r="Z86" i="3"/>
  <c r="I86" i="3"/>
  <c r="C86" i="3"/>
  <c r="E86" i="3"/>
  <c r="D86" i="3"/>
  <c r="F86" i="3"/>
  <c r="H86" i="3"/>
  <c r="J86" i="3"/>
  <c r="L86" i="3"/>
  <c r="N86" i="3"/>
  <c r="P86" i="3"/>
  <c r="R86" i="3"/>
  <c r="T86" i="3"/>
  <c r="V86" i="3"/>
  <c r="W86" i="3"/>
  <c r="Y86" i="3"/>
  <c r="AA86" i="3"/>
  <c r="AB86" i="3"/>
  <c r="X86" i="3"/>
  <c r="U86" i="3"/>
  <c r="S86" i="3"/>
  <c r="Q86" i="3"/>
  <c r="O86" i="3"/>
  <c r="M86" i="3"/>
  <c r="K86" i="3"/>
  <c r="G86" i="3"/>
  <c r="K85" i="3"/>
  <c r="V85" i="3"/>
  <c r="P85" i="3"/>
  <c r="M85" i="3"/>
  <c r="I85" i="3"/>
  <c r="J85" i="3"/>
  <c r="H85" i="3"/>
  <c r="E85" i="3"/>
  <c r="D85" i="3"/>
  <c r="N85" i="3"/>
  <c r="R85" i="3"/>
  <c r="W85" i="3"/>
  <c r="AP85" i="3" s="1"/>
  <c r="AB85" i="3"/>
  <c r="AU85" i="3" s="1"/>
  <c r="F85" i="3"/>
  <c r="O85" i="3"/>
  <c r="Q85" i="3"/>
  <c r="C85" i="3"/>
  <c r="T85" i="3"/>
  <c r="G85" i="3"/>
  <c r="L85" i="3"/>
  <c r="U85" i="3"/>
  <c r="AA85" i="3"/>
  <c r="AT85" i="3" s="1"/>
  <c r="Z85" i="3"/>
  <c r="AS85" i="3" s="1"/>
  <c r="Y85" i="3"/>
  <c r="AR85" i="3" s="1"/>
  <c r="X85" i="3"/>
  <c r="AQ85" i="3" s="1"/>
  <c r="S85" i="3"/>
  <c r="K84" i="3"/>
  <c r="N84" i="3"/>
  <c r="AA84" i="3"/>
  <c r="AT84" i="3" s="1"/>
  <c r="D84" i="3"/>
  <c r="I84" i="3"/>
  <c r="Y84" i="3"/>
  <c r="AR84" i="3" s="1"/>
  <c r="Q84" i="3"/>
  <c r="Z84" i="3"/>
  <c r="AS84" i="3" s="1"/>
  <c r="X84" i="3"/>
  <c r="AQ84" i="3" s="1"/>
  <c r="V84" i="3"/>
  <c r="T84" i="3"/>
  <c r="R84" i="3"/>
  <c r="J84" i="3"/>
  <c r="S84" i="3"/>
  <c r="P84" i="3"/>
  <c r="L84" i="3"/>
  <c r="F84" i="3"/>
  <c r="G84" i="3"/>
  <c r="C84" i="3"/>
  <c r="M84" i="3"/>
  <c r="E84" i="3"/>
  <c r="AB84" i="3"/>
  <c r="AU84" i="3" s="1"/>
  <c r="W84" i="3"/>
  <c r="AP84" i="3" s="1"/>
  <c r="U84" i="3"/>
  <c r="O84" i="3"/>
  <c r="H84" i="3"/>
  <c r="Y83" i="3"/>
  <c r="J83" i="3"/>
  <c r="AA83" i="3"/>
  <c r="V83" i="3"/>
  <c r="X83" i="3"/>
  <c r="W83" i="3"/>
  <c r="U83" i="3"/>
  <c r="R83" i="3"/>
  <c r="P83" i="3"/>
  <c r="K83" i="3"/>
  <c r="G83" i="3"/>
  <c r="AB83" i="3"/>
  <c r="F83" i="3"/>
  <c r="D83" i="3"/>
  <c r="Z83" i="3"/>
  <c r="Q83" i="3"/>
  <c r="N83" i="3"/>
  <c r="C83" i="3"/>
  <c r="E83" i="3"/>
  <c r="H83" i="3"/>
  <c r="M83" i="3"/>
  <c r="S83" i="3"/>
  <c r="L83" i="3"/>
  <c r="O83" i="3"/>
  <c r="T83" i="3"/>
  <c r="I83" i="3"/>
  <c r="AA82" i="3"/>
  <c r="M82" i="3"/>
  <c r="R82" i="3"/>
  <c r="P82" i="3"/>
  <c r="L82" i="3"/>
  <c r="I82" i="3"/>
  <c r="G82" i="3"/>
  <c r="D82" i="3"/>
  <c r="V82" i="3"/>
  <c r="C82" i="3"/>
  <c r="K82" i="3"/>
  <c r="W82" i="3"/>
  <c r="N82" i="3"/>
  <c r="J82" i="3"/>
  <c r="T82" i="3"/>
  <c r="O82" i="3"/>
  <c r="Q82" i="3"/>
  <c r="S82" i="3"/>
  <c r="Y82" i="3"/>
  <c r="U82" i="3"/>
  <c r="X82" i="3"/>
  <c r="Z82" i="3"/>
  <c r="AB82" i="3"/>
  <c r="E82" i="3"/>
  <c r="F82" i="3"/>
  <c r="H82" i="3"/>
  <c r="F81" i="3"/>
  <c r="L81" i="3"/>
  <c r="H81" i="3"/>
  <c r="J81" i="3"/>
  <c r="M81" i="3"/>
  <c r="O81" i="3"/>
  <c r="I81" i="3"/>
  <c r="G81" i="3"/>
  <c r="E81" i="3"/>
  <c r="D81" i="3"/>
  <c r="R81" i="3"/>
  <c r="W81" i="3"/>
  <c r="AP81" i="3" s="1"/>
  <c r="Y81" i="3"/>
  <c r="AR81" i="3" s="1"/>
  <c r="AB81" i="3"/>
  <c r="AU81" i="3" s="1"/>
  <c r="AA81" i="3"/>
  <c r="AT81" i="3" s="1"/>
  <c r="X81" i="3"/>
  <c r="AQ81" i="3" s="1"/>
  <c r="T81" i="3"/>
  <c r="K81" i="3"/>
  <c r="Q81" i="3"/>
  <c r="V81" i="3"/>
  <c r="Z81" i="3"/>
  <c r="AS81" i="3" s="1"/>
  <c r="U81" i="3"/>
  <c r="S81" i="3"/>
  <c r="P81" i="3"/>
  <c r="N81" i="3"/>
  <c r="C81" i="3"/>
  <c r="N80" i="3"/>
  <c r="P80" i="3"/>
  <c r="Y80" i="3"/>
  <c r="AA80" i="3"/>
  <c r="C80" i="3"/>
  <c r="M80" i="3"/>
  <c r="X80" i="3"/>
  <c r="V80" i="3"/>
  <c r="K80" i="3"/>
  <c r="I80" i="3"/>
  <c r="E80" i="3"/>
  <c r="S80" i="3"/>
  <c r="Q80" i="3"/>
  <c r="D80" i="3"/>
  <c r="L80" i="3"/>
  <c r="U80" i="3"/>
  <c r="O80" i="3"/>
  <c r="J80" i="3"/>
  <c r="G80" i="3"/>
  <c r="R80" i="3"/>
  <c r="F80" i="3"/>
  <c r="H80" i="3"/>
  <c r="W80" i="3"/>
  <c r="AB80" i="3"/>
  <c r="Z80" i="3"/>
  <c r="T80" i="3"/>
  <c r="M79" i="3"/>
  <c r="I79" i="3"/>
  <c r="F79" i="3"/>
  <c r="G79" i="3"/>
  <c r="R79" i="3"/>
  <c r="V79" i="3"/>
  <c r="Z79" i="3"/>
  <c r="AS79" i="3" s="1"/>
  <c r="E79" i="3"/>
  <c r="AB79" i="3"/>
  <c r="AU79" i="3" s="1"/>
  <c r="Y79" i="3"/>
  <c r="AR79" i="3" s="1"/>
  <c r="T79" i="3"/>
  <c r="P79" i="3"/>
  <c r="D79" i="3"/>
  <c r="H79" i="3"/>
  <c r="K79" i="3"/>
  <c r="X79" i="3"/>
  <c r="AQ79" i="3" s="1"/>
  <c r="AA79" i="3"/>
  <c r="AT79" i="3" s="1"/>
  <c r="L79" i="3"/>
  <c r="S79" i="3"/>
  <c r="W79" i="3"/>
  <c r="AP79" i="3" s="1"/>
  <c r="J79" i="3"/>
  <c r="C79" i="3"/>
  <c r="U79" i="3"/>
  <c r="O79" i="3"/>
  <c r="Q79" i="3"/>
  <c r="N79" i="3"/>
  <c r="M78" i="3"/>
  <c r="W78" i="3"/>
  <c r="AP78" i="3" s="1"/>
  <c r="R78" i="3"/>
  <c r="V78" i="3"/>
  <c r="S78" i="3"/>
  <c r="N78" i="3"/>
  <c r="C78" i="3"/>
  <c r="O78" i="3"/>
  <c r="K78" i="3"/>
  <c r="I78" i="3"/>
  <c r="G78" i="3"/>
  <c r="E78" i="3"/>
  <c r="X78" i="3"/>
  <c r="AQ78" i="3" s="1"/>
  <c r="AB78" i="3"/>
  <c r="AU78" i="3" s="1"/>
  <c r="AA78" i="3"/>
  <c r="AT78" i="3" s="1"/>
  <c r="Z78" i="3"/>
  <c r="AS78" i="3" s="1"/>
  <c r="Y78" i="3"/>
  <c r="AR78" i="3" s="1"/>
  <c r="T78" i="3"/>
  <c r="P78" i="3"/>
  <c r="L78" i="3"/>
  <c r="J78" i="3"/>
  <c r="H78" i="3"/>
  <c r="F78" i="3"/>
  <c r="D78" i="3"/>
  <c r="U78" i="3"/>
  <c r="Q78" i="3"/>
  <c r="V77" i="3"/>
  <c r="F77" i="3"/>
  <c r="Z77" i="3"/>
  <c r="AB77" i="3"/>
  <c r="I77" i="3"/>
  <c r="Q77" i="3"/>
  <c r="N77" i="3"/>
  <c r="G77" i="3"/>
  <c r="K77" i="3"/>
  <c r="T77" i="3"/>
  <c r="W77" i="3"/>
  <c r="Y77" i="3"/>
  <c r="AA77" i="3"/>
  <c r="C77" i="3"/>
  <c r="D77" i="3"/>
  <c r="H77" i="3"/>
  <c r="P77" i="3"/>
  <c r="S77" i="3"/>
  <c r="U77" i="3"/>
  <c r="R77" i="3"/>
  <c r="O77" i="3"/>
  <c r="M77" i="3"/>
  <c r="E77" i="3"/>
  <c r="L77" i="3"/>
  <c r="J77" i="3"/>
  <c r="X77" i="3"/>
  <c r="O76" i="3"/>
  <c r="M76" i="3"/>
  <c r="Q76" i="3"/>
  <c r="X76" i="3"/>
  <c r="AQ76" i="3" s="1"/>
  <c r="Z76" i="3"/>
  <c r="AS76" i="3" s="1"/>
  <c r="AB76" i="3"/>
  <c r="AU76" i="3" s="1"/>
  <c r="W76" i="3"/>
  <c r="AP76" i="3" s="1"/>
  <c r="AA76" i="3"/>
  <c r="AT76" i="3" s="1"/>
  <c r="U76" i="3"/>
  <c r="R76" i="3"/>
  <c r="K76" i="3"/>
  <c r="H76" i="3"/>
  <c r="S76" i="3"/>
  <c r="N76" i="3"/>
  <c r="E76" i="3"/>
  <c r="L76" i="3"/>
  <c r="J76" i="3"/>
  <c r="F76" i="3"/>
  <c r="C76" i="3"/>
  <c r="D76" i="3"/>
  <c r="Y76" i="3"/>
  <c r="AR76" i="3" s="1"/>
  <c r="V76" i="3"/>
  <c r="T76" i="3"/>
  <c r="G76" i="3"/>
  <c r="I76" i="3"/>
  <c r="P76" i="3"/>
  <c r="N75" i="3"/>
  <c r="Y75" i="3"/>
  <c r="AR75" i="3" s="1"/>
  <c r="W75" i="3"/>
  <c r="AP75" i="3" s="1"/>
  <c r="Q75" i="3"/>
  <c r="U75" i="3"/>
  <c r="C75" i="3"/>
  <c r="F75" i="3"/>
  <c r="K75" i="3"/>
  <c r="I75" i="3"/>
  <c r="E75" i="3"/>
  <c r="L75" i="3"/>
  <c r="AB75" i="3"/>
  <c r="AU75" i="3" s="1"/>
  <c r="V75" i="3"/>
  <c r="T75" i="3"/>
  <c r="R75" i="3"/>
  <c r="J75" i="3"/>
  <c r="H75" i="3"/>
  <c r="G75" i="3"/>
  <c r="O75" i="3"/>
  <c r="P75" i="3"/>
  <c r="AA75" i="3"/>
  <c r="AT75" i="3" s="1"/>
  <c r="X75" i="3"/>
  <c r="AQ75" i="3" s="1"/>
  <c r="S75" i="3"/>
  <c r="D75" i="3"/>
  <c r="M75" i="3"/>
  <c r="Z75" i="3"/>
  <c r="AS75" i="3" s="1"/>
  <c r="K74" i="3"/>
  <c r="I74" i="3"/>
  <c r="Y74" i="3"/>
  <c r="V74" i="3"/>
  <c r="T74" i="3"/>
  <c r="C74" i="3"/>
  <c r="D74" i="3"/>
  <c r="F74" i="3"/>
  <c r="G74" i="3"/>
  <c r="L74" i="3"/>
  <c r="N74" i="3"/>
  <c r="P74" i="3"/>
  <c r="R74" i="3"/>
  <c r="M74" i="3"/>
  <c r="O74" i="3"/>
  <c r="U74" i="3"/>
  <c r="W74" i="3"/>
  <c r="J74" i="3"/>
  <c r="H74" i="3"/>
  <c r="E74" i="3"/>
  <c r="X74" i="3"/>
  <c r="AA74" i="3"/>
  <c r="S74" i="3"/>
  <c r="Q74" i="3"/>
  <c r="AB74" i="3"/>
  <c r="Z74" i="3"/>
  <c r="D73" i="3"/>
  <c r="K73" i="3"/>
  <c r="Y73" i="3"/>
  <c r="AR73" i="3" s="1"/>
  <c r="W73" i="3"/>
  <c r="AP73" i="3" s="1"/>
  <c r="E73" i="3"/>
  <c r="AB73" i="3"/>
  <c r="AU73" i="3" s="1"/>
  <c r="X73" i="3"/>
  <c r="AQ73" i="3" s="1"/>
  <c r="U73" i="3"/>
  <c r="AA73" i="3"/>
  <c r="AT73" i="3" s="1"/>
  <c r="Q73" i="3"/>
  <c r="O73" i="3"/>
  <c r="M73" i="3"/>
  <c r="I73" i="3"/>
  <c r="F73" i="3"/>
  <c r="G73" i="3"/>
  <c r="H73" i="3"/>
  <c r="J73" i="3"/>
  <c r="L73" i="3"/>
  <c r="N73" i="3"/>
  <c r="P73" i="3"/>
  <c r="R73" i="3"/>
  <c r="S73" i="3"/>
  <c r="V73" i="3"/>
  <c r="C73" i="3"/>
  <c r="T73" i="3"/>
  <c r="Z73" i="3"/>
  <c r="AS73" i="3" s="1"/>
  <c r="J72" i="3"/>
  <c r="AB72" i="3"/>
  <c r="V72" i="3"/>
  <c r="S72" i="3"/>
  <c r="X72" i="3"/>
  <c r="U72" i="3"/>
  <c r="R72" i="3"/>
  <c r="M72" i="3"/>
  <c r="K72" i="3"/>
  <c r="Z72" i="3"/>
  <c r="T72" i="3"/>
  <c r="I72" i="3"/>
  <c r="G72" i="3"/>
  <c r="O72" i="3"/>
  <c r="N72" i="3"/>
  <c r="F72" i="3"/>
  <c r="D72" i="3"/>
  <c r="C72" i="3"/>
  <c r="P72" i="3"/>
  <c r="W72" i="3"/>
  <c r="Y72" i="3"/>
  <c r="AA72" i="3"/>
  <c r="Q72" i="3"/>
  <c r="E72" i="3"/>
  <c r="H72" i="3"/>
  <c r="L72" i="3"/>
  <c r="T71" i="3"/>
  <c r="M71" i="3"/>
  <c r="W71" i="3"/>
  <c r="D71" i="3"/>
  <c r="O71" i="3"/>
  <c r="AB71" i="3"/>
  <c r="Z71" i="3"/>
  <c r="X71" i="3"/>
  <c r="U71" i="3"/>
  <c r="N71" i="3"/>
  <c r="I71" i="3"/>
  <c r="H71" i="3"/>
  <c r="F71" i="3"/>
  <c r="K71" i="3"/>
  <c r="Q71" i="3"/>
  <c r="S71" i="3"/>
  <c r="V71" i="3"/>
  <c r="L71" i="3"/>
  <c r="C71" i="3"/>
  <c r="E71" i="3"/>
  <c r="G71" i="3"/>
  <c r="J71" i="3"/>
  <c r="Y71" i="3"/>
  <c r="R71" i="3"/>
  <c r="P71" i="3"/>
  <c r="AA71" i="3"/>
  <c r="M70" i="3"/>
  <c r="G70" i="3"/>
  <c r="C70" i="3"/>
  <c r="E70" i="3"/>
  <c r="L70" i="3"/>
  <c r="AA70" i="3"/>
  <c r="W70" i="3"/>
  <c r="P70" i="3"/>
  <c r="T70" i="3"/>
  <c r="R70" i="3"/>
  <c r="Q70" i="3"/>
  <c r="N70" i="3"/>
  <c r="K70" i="3"/>
  <c r="S70" i="3"/>
  <c r="V70" i="3"/>
  <c r="Y70" i="3"/>
  <c r="AB70" i="3"/>
  <c r="Z70" i="3"/>
  <c r="X70" i="3"/>
  <c r="U70" i="3"/>
  <c r="J70" i="3"/>
  <c r="H70" i="3"/>
  <c r="D70" i="3"/>
  <c r="O70" i="3"/>
  <c r="I70" i="3"/>
  <c r="F70" i="3"/>
  <c r="S69" i="3"/>
  <c r="R69" i="3"/>
  <c r="X69" i="3"/>
  <c r="L69" i="3"/>
  <c r="Z69" i="3"/>
  <c r="V69" i="3"/>
  <c r="T69" i="3"/>
  <c r="G69" i="3"/>
  <c r="E69" i="3"/>
  <c r="D69" i="3"/>
  <c r="O69" i="3"/>
  <c r="P69" i="3"/>
  <c r="W69" i="3"/>
  <c r="Y69" i="3"/>
  <c r="AA69" i="3"/>
  <c r="N69" i="3"/>
  <c r="K69" i="3"/>
  <c r="F69" i="3"/>
  <c r="H69" i="3"/>
  <c r="J69" i="3"/>
  <c r="AB69" i="3"/>
  <c r="M69" i="3"/>
  <c r="Q69" i="3"/>
  <c r="C69" i="3"/>
  <c r="U69" i="3"/>
  <c r="I69" i="3"/>
  <c r="V68" i="3"/>
  <c r="P68" i="3"/>
  <c r="L68" i="3"/>
  <c r="I68" i="3"/>
  <c r="H68" i="3"/>
  <c r="F68" i="3"/>
  <c r="N68" i="3"/>
  <c r="AB68" i="3"/>
  <c r="AU68" i="3" s="1"/>
  <c r="Z68" i="3"/>
  <c r="AS68" i="3" s="1"/>
  <c r="X68" i="3"/>
  <c r="AQ68" i="3" s="1"/>
  <c r="T68" i="3"/>
  <c r="R68" i="3"/>
  <c r="J68" i="3"/>
  <c r="D68" i="3"/>
  <c r="M68" i="3"/>
  <c r="W68" i="3"/>
  <c r="AP68" i="3" s="1"/>
  <c r="AA68" i="3"/>
  <c r="AT68" i="3" s="1"/>
  <c r="U68" i="3"/>
  <c r="C68" i="3"/>
  <c r="E68" i="3"/>
  <c r="K68" i="3"/>
  <c r="O68" i="3"/>
  <c r="Q68" i="3"/>
  <c r="S68" i="3"/>
  <c r="G68" i="3"/>
  <c r="Y68" i="3"/>
  <c r="AR68" i="3" s="1"/>
  <c r="H67" i="3"/>
  <c r="Q67" i="3"/>
  <c r="I67" i="3"/>
  <c r="W67" i="3"/>
  <c r="C67" i="3"/>
  <c r="R67" i="3"/>
  <c r="T67" i="3"/>
  <c r="E67" i="3"/>
  <c r="F67" i="3"/>
  <c r="P67" i="3"/>
  <c r="AA67" i="3"/>
  <c r="D67" i="3"/>
  <c r="V67" i="3"/>
  <c r="O67" i="3"/>
  <c r="L67" i="3"/>
  <c r="AB67" i="3"/>
  <c r="Z67" i="3"/>
  <c r="Y67" i="3"/>
  <c r="X67" i="3"/>
  <c r="U67" i="3"/>
  <c r="M67" i="3"/>
  <c r="K67" i="3"/>
  <c r="G67" i="3"/>
  <c r="J67" i="3"/>
  <c r="N67" i="3"/>
  <c r="S67" i="3"/>
  <c r="D66" i="3"/>
  <c r="L66" i="3"/>
  <c r="R66" i="3"/>
  <c r="Y66" i="3"/>
  <c r="M66" i="3"/>
  <c r="V66" i="3"/>
  <c r="G66" i="3"/>
  <c r="X66" i="3"/>
  <c r="AA66" i="3"/>
  <c r="AB66" i="3"/>
  <c r="Z66" i="3"/>
  <c r="U66" i="3"/>
  <c r="E66" i="3"/>
  <c r="Q66" i="3"/>
  <c r="K66" i="3"/>
  <c r="F66" i="3"/>
  <c r="J66" i="3"/>
  <c r="P66" i="3"/>
  <c r="T66" i="3"/>
  <c r="C66" i="3"/>
  <c r="I66" i="3"/>
  <c r="O66" i="3"/>
  <c r="W66" i="3"/>
  <c r="S66" i="3"/>
  <c r="N66" i="3"/>
  <c r="H66" i="3"/>
  <c r="Z65" i="3"/>
  <c r="AS65" i="3" s="1"/>
  <c r="H65" i="3"/>
  <c r="Q65" i="3"/>
  <c r="M65" i="3"/>
  <c r="AA65" i="3"/>
  <c r="AT65" i="3" s="1"/>
  <c r="X65" i="3"/>
  <c r="AQ65" i="3" s="1"/>
  <c r="P65" i="3"/>
  <c r="N65" i="3"/>
  <c r="K65" i="3"/>
  <c r="E65" i="3"/>
  <c r="D65" i="3"/>
  <c r="F65" i="3"/>
  <c r="I65" i="3"/>
  <c r="L65" i="3"/>
  <c r="O65" i="3"/>
  <c r="AB65" i="3"/>
  <c r="AU65" i="3" s="1"/>
  <c r="C65" i="3"/>
  <c r="Y65" i="3"/>
  <c r="AR65" i="3" s="1"/>
  <c r="W65" i="3"/>
  <c r="AP65" i="3" s="1"/>
  <c r="V65" i="3"/>
  <c r="T65" i="3"/>
  <c r="R65" i="3"/>
  <c r="J65" i="3"/>
  <c r="G65" i="3"/>
  <c r="S65" i="3"/>
  <c r="U65" i="3"/>
  <c r="S64" i="3"/>
  <c r="Q64" i="3"/>
  <c r="W64" i="3"/>
  <c r="Y64" i="3"/>
  <c r="E64" i="3"/>
  <c r="Z64" i="3"/>
  <c r="N64" i="3"/>
  <c r="J64" i="3"/>
  <c r="AB64" i="3"/>
  <c r="X64" i="3"/>
  <c r="U64" i="3"/>
  <c r="F64" i="3"/>
  <c r="I64" i="3"/>
  <c r="C64" i="3"/>
  <c r="H64" i="3"/>
  <c r="V64" i="3"/>
  <c r="R64" i="3"/>
  <c r="O64" i="3"/>
  <c r="M64" i="3"/>
  <c r="K64" i="3"/>
  <c r="D64" i="3"/>
  <c r="G64" i="3"/>
  <c r="AA64" i="3"/>
  <c r="T64" i="3"/>
  <c r="L64" i="3"/>
  <c r="P64" i="3"/>
  <c r="Y63" i="3"/>
  <c r="AR63" i="3" s="1"/>
  <c r="N63" i="3"/>
  <c r="C63" i="3"/>
  <c r="T63" i="3"/>
  <c r="I63" i="3"/>
  <c r="R63" i="3"/>
  <c r="S63" i="3"/>
  <c r="P63" i="3"/>
  <c r="K63" i="3"/>
  <c r="E63" i="3"/>
  <c r="V63" i="3"/>
  <c r="G63" i="3"/>
  <c r="O63" i="3"/>
  <c r="Q63" i="3"/>
  <c r="U63" i="3"/>
  <c r="AB63" i="3"/>
  <c r="AU63" i="3" s="1"/>
  <c r="AA63" i="3"/>
  <c r="AT63" i="3" s="1"/>
  <c r="D63" i="3"/>
  <c r="H63" i="3"/>
  <c r="M63" i="3"/>
  <c r="W63" i="3"/>
  <c r="AP63" i="3" s="1"/>
  <c r="X63" i="3"/>
  <c r="AQ63" i="3" s="1"/>
  <c r="Z63" i="3"/>
  <c r="AS63" i="3" s="1"/>
  <c r="L63" i="3"/>
  <c r="J63" i="3"/>
  <c r="F63" i="3"/>
  <c r="P62" i="3"/>
  <c r="F62" i="3"/>
  <c r="AB62" i="3"/>
  <c r="Y62" i="3"/>
  <c r="C62" i="3"/>
  <c r="T62" i="3"/>
  <c r="L62" i="3"/>
  <c r="O62" i="3"/>
  <c r="M62" i="3"/>
  <c r="G62" i="3"/>
  <c r="S62" i="3"/>
  <c r="N62" i="3"/>
  <c r="E62" i="3"/>
  <c r="Q62" i="3"/>
  <c r="AA62" i="3"/>
  <c r="X62" i="3"/>
  <c r="Z62" i="3"/>
  <c r="W62" i="3"/>
  <c r="U62" i="3"/>
  <c r="R62" i="3"/>
  <c r="K62" i="3"/>
  <c r="I62" i="3"/>
  <c r="J62" i="3"/>
  <c r="H62" i="3"/>
  <c r="D62" i="3"/>
  <c r="V62" i="3"/>
  <c r="X61" i="3"/>
  <c r="C61" i="3"/>
  <c r="J61" i="3"/>
  <c r="F61" i="3"/>
  <c r="T61" i="3"/>
  <c r="W61" i="3"/>
  <c r="L61" i="3"/>
  <c r="D61" i="3"/>
  <c r="U61" i="3"/>
  <c r="K61" i="3"/>
  <c r="G61" i="3"/>
  <c r="O61" i="3"/>
  <c r="R61" i="3"/>
  <c r="I61" i="3"/>
  <c r="V61" i="3"/>
  <c r="S61" i="3"/>
  <c r="N61" i="3"/>
  <c r="M61" i="3"/>
  <c r="E61" i="3"/>
  <c r="P61" i="3"/>
  <c r="Y61" i="3"/>
  <c r="AA61" i="3"/>
  <c r="H61" i="3"/>
  <c r="AB61" i="3"/>
  <c r="Z61" i="3"/>
  <c r="Q61" i="3"/>
  <c r="D60" i="3"/>
  <c r="I60" i="3"/>
  <c r="F60" i="3"/>
  <c r="R60" i="3"/>
  <c r="AA60" i="3"/>
  <c r="AT60" i="3" s="1"/>
  <c r="Y60" i="3"/>
  <c r="AR60" i="3" s="1"/>
  <c r="W60" i="3"/>
  <c r="AP60" i="3" s="1"/>
  <c r="U60" i="3"/>
  <c r="N60" i="3"/>
  <c r="K60" i="3"/>
  <c r="AB60" i="3"/>
  <c r="AU60" i="3" s="1"/>
  <c r="Z60" i="3"/>
  <c r="AS60" i="3" s="1"/>
  <c r="V60" i="3"/>
  <c r="T60" i="3"/>
  <c r="X60" i="3"/>
  <c r="AQ60" i="3" s="1"/>
  <c r="S60" i="3"/>
  <c r="P60" i="3"/>
  <c r="C60" i="3"/>
  <c r="E60" i="3"/>
  <c r="G60" i="3"/>
  <c r="J60" i="3"/>
  <c r="M60" i="3"/>
  <c r="Q60" i="3"/>
  <c r="O60" i="3"/>
  <c r="L60" i="3"/>
  <c r="H60" i="3"/>
  <c r="S59" i="3"/>
  <c r="D59" i="3"/>
  <c r="Z59" i="3"/>
  <c r="AS59" i="3" s="1"/>
  <c r="X59" i="3"/>
  <c r="AQ59" i="3" s="1"/>
  <c r="Y59" i="3"/>
  <c r="AR59" i="3" s="1"/>
  <c r="T59" i="3"/>
  <c r="R59" i="3"/>
  <c r="I59" i="3"/>
  <c r="U59" i="3"/>
  <c r="W59" i="3"/>
  <c r="AP59" i="3" s="1"/>
  <c r="AB59" i="3"/>
  <c r="AU59" i="3" s="1"/>
  <c r="P59" i="3"/>
  <c r="N59" i="3"/>
  <c r="L59" i="3"/>
  <c r="Q59" i="3"/>
  <c r="G59" i="3"/>
  <c r="F59" i="3"/>
  <c r="K59" i="3"/>
  <c r="E59" i="3"/>
  <c r="V59" i="3"/>
  <c r="C59" i="3"/>
  <c r="H59" i="3"/>
  <c r="J59" i="3"/>
  <c r="M59" i="3"/>
  <c r="O59" i="3"/>
  <c r="AA59" i="3"/>
  <c r="AT59" i="3" s="1"/>
  <c r="Z58" i="3"/>
  <c r="AS58" i="3" s="1"/>
  <c r="G58" i="3"/>
  <c r="F58" i="3"/>
  <c r="U58" i="3"/>
  <c r="R58" i="3"/>
  <c r="N58" i="3"/>
  <c r="L58" i="3"/>
  <c r="J58" i="3"/>
  <c r="C58" i="3"/>
  <c r="W58" i="3"/>
  <c r="AP58" i="3" s="1"/>
  <c r="T58" i="3"/>
  <c r="I58" i="3"/>
  <c r="O58" i="3"/>
  <c r="M58" i="3"/>
  <c r="K58" i="3"/>
  <c r="H58" i="3"/>
  <c r="E58" i="3"/>
  <c r="Y58" i="3"/>
  <c r="AR58" i="3" s="1"/>
  <c r="AA58" i="3"/>
  <c r="AT58" i="3" s="1"/>
  <c r="AB58" i="3"/>
  <c r="AU58" i="3" s="1"/>
  <c r="X58" i="3"/>
  <c r="AQ58" i="3" s="1"/>
  <c r="S58" i="3"/>
  <c r="Q58" i="3"/>
  <c r="D58" i="3"/>
  <c r="P58" i="3"/>
  <c r="V58" i="3"/>
  <c r="E57" i="3"/>
  <c r="Y57" i="3"/>
  <c r="U57" i="3"/>
  <c r="C57" i="3"/>
  <c r="G57" i="3"/>
  <c r="I57" i="3"/>
  <c r="L57" i="3"/>
  <c r="N57" i="3"/>
  <c r="T57" i="3"/>
  <c r="K57" i="3"/>
  <c r="W57" i="3"/>
  <c r="S57" i="3"/>
  <c r="Q57" i="3"/>
  <c r="O57" i="3"/>
  <c r="Z57" i="3"/>
  <c r="P57" i="3"/>
  <c r="AB57" i="3"/>
  <c r="AA57" i="3"/>
  <c r="X57" i="3"/>
  <c r="V57" i="3"/>
  <c r="R57" i="3"/>
  <c r="M57" i="3"/>
  <c r="J57" i="3"/>
  <c r="F57" i="3"/>
  <c r="H57" i="3"/>
  <c r="D57" i="3"/>
  <c r="H56" i="3"/>
  <c r="Y56" i="3"/>
  <c r="E56" i="3"/>
  <c r="J56" i="3"/>
  <c r="AA56" i="3"/>
  <c r="M56" i="3"/>
  <c r="P56" i="3"/>
  <c r="U56" i="3"/>
  <c r="X56" i="3"/>
  <c r="T56" i="3"/>
  <c r="R56" i="3"/>
  <c r="O56" i="3"/>
  <c r="C56" i="3"/>
  <c r="F56" i="3"/>
  <c r="L56" i="3"/>
  <c r="N56" i="3"/>
  <c r="S56" i="3"/>
  <c r="D56" i="3"/>
  <c r="G56" i="3"/>
  <c r="I56" i="3"/>
  <c r="K56" i="3"/>
  <c r="Q56" i="3"/>
  <c r="W56" i="3"/>
  <c r="Z56" i="3"/>
  <c r="AB56" i="3"/>
  <c r="J55" i="3"/>
  <c r="F55" i="3"/>
  <c r="Z55" i="3"/>
  <c r="AS55" i="3" s="1"/>
  <c r="X55" i="3"/>
  <c r="AQ55" i="3" s="1"/>
  <c r="N55" i="3"/>
  <c r="K55" i="3"/>
  <c r="I55" i="3"/>
  <c r="Y55" i="3"/>
  <c r="AR55" i="3" s="1"/>
  <c r="W55" i="3"/>
  <c r="AP55" i="3" s="1"/>
  <c r="Q55" i="3"/>
  <c r="H55" i="3"/>
  <c r="D55" i="3"/>
  <c r="O55" i="3"/>
  <c r="S55" i="3"/>
  <c r="V55" i="3"/>
  <c r="E55" i="3"/>
  <c r="L55" i="3"/>
  <c r="G55" i="3"/>
  <c r="T55" i="3"/>
  <c r="AA55" i="3"/>
  <c r="AT55" i="3" s="1"/>
  <c r="U55" i="3"/>
  <c r="R55" i="3"/>
  <c r="P55" i="3"/>
  <c r="M55" i="3"/>
  <c r="C55" i="3"/>
  <c r="AB55" i="3"/>
  <c r="AU55" i="3" s="1"/>
  <c r="E54" i="3"/>
  <c r="Y54" i="3"/>
  <c r="M54" i="3"/>
  <c r="I54" i="3"/>
  <c r="F54" i="3"/>
  <c r="D54" i="3"/>
  <c r="Q54" i="3"/>
  <c r="O54" i="3"/>
  <c r="W54" i="3"/>
  <c r="K54" i="3"/>
  <c r="H54" i="3"/>
  <c r="U54" i="3"/>
  <c r="S54" i="3"/>
  <c r="N54" i="3"/>
  <c r="L54" i="3"/>
  <c r="J54" i="3"/>
  <c r="T54" i="3"/>
  <c r="G54" i="3"/>
  <c r="R54" i="3"/>
  <c r="V54" i="3"/>
  <c r="X54" i="3"/>
  <c r="C54" i="3"/>
  <c r="Z54" i="3"/>
  <c r="AA54" i="3"/>
  <c r="AB54" i="3"/>
  <c r="P54" i="3"/>
  <c r="G53" i="3"/>
  <c r="E53" i="3"/>
  <c r="Q53" i="3"/>
  <c r="N53" i="3"/>
  <c r="L53" i="3"/>
  <c r="J53" i="3"/>
  <c r="P53" i="3"/>
  <c r="V53" i="3"/>
  <c r="R53" i="3"/>
  <c r="O53" i="3"/>
  <c r="M53" i="3"/>
  <c r="K53" i="3"/>
  <c r="I53" i="3"/>
  <c r="F53" i="3"/>
  <c r="D53" i="3"/>
  <c r="H53" i="3"/>
  <c r="C53" i="3"/>
  <c r="S53" i="3"/>
  <c r="AB53" i="3"/>
  <c r="AA53" i="3"/>
  <c r="Z53" i="3"/>
  <c r="Y53" i="3"/>
  <c r="X53" i="3"/>
  <c r="W53" i="3"/>
  <c r="U53" i="3"/>
  <c r="T53" i="3"/>
  <c r="AB52" i="3"/>
  <c r="AU52" i="3" s="1"/>
  <c r="W52" i="3"/>
  <c r="AP52" i="3" s="1"/>
  <c r="O52" i="3"/>
  <c r="Q52" i="3"/>
  <c r="E52" i="3"/>
  <c r="G52" i="3"/>
  <c r="H52" i="3"/>
  <c r="L52" i="3"/>
  <c r="S52" i="3"/>
  <c r="Y52" i="3"/>
  <c r="AR52" i="3" s="1"/>
  <c r="V52" i="3"/>
  <c r="M52" i="3"/>
  <c r="K52" i="3"/>
  <c r="I52" i="3"/>
  <c r="C52" i="3"/>
  <c r="R52" i="3"/>
  <c r="P52" i="3"/>
  <c r="N52" i="3"/>
  <c r="F52" i="3"/>
  <c r="D52" i="3"/>
  <c r="T52" i="3"/>
  <c r="AA52" i="3"/>
  <c r="AT52" i="3" s="1"/>
  <c r="Z52" i="3"/>
  <c r="AS52" i="3" s="1"/>
  <c r="X52" i="3"/>
  <c r="AQ52" i="3" s="1"/>
  <c r="U52" i="3"/>
  <c r="J52" i="3"/>
  <c r="AA51" i="3"/>
  <c r="Y51" i="3"/>
  <c r="T51" i="3"/>
  <c r="Z51" i="3"/>
  <c r="U51" i="3"/>
  <c r="S51" i="3"/>
  <c r="Q51" i="3"/>
  <c r="O51" i="3"/>
  <c r="AB51" i="3"/>
  <c r="D51" i="3"/>
  <c r="F51" i="3"/>
  <c r="I51" i="3"/>
  <c r="K51" i="3"/>
  <c r="M51" i="3"/>
  <c r="P51" i="3"/>
  <c r="R51" i="3"/>
  <c r="W51" i="3"/>
  <c r="X51" i="3"/>
  <c r="V51" i="3"/>
  <c r="N51" i="3"/>
  <c r="H51" i="3"/>
  <c r="C51" i="3"/>
  <c r="L51" i="3"/>
  <c r="J51" i="3"/>
  <c r="E51" i="3"/>
  <c r="G51" i="3"/>
  <c r="AB50" i="3"/>
  <c r="U50" i="3"/>
  <c r="Q50" i="3"/>
  <c r="M50" i="3"/>
  <c r="Z50" i="3"/>
  <c r="T50" i="3"/>
  <c r="R50" i="3"/>
  <c r="L50" i="3"/>
  <c r="I50" i="3"/>
  <c r="E50" i="3"/>
  <c r="F50" i="3"/>
  <c r="V50" i="3"/>
  <c r="N50" i="3"/>
  <c r="S50" i="3"/>
  <c r="W50" i="3"/>
  <c r="J50" i="3"/>
  <c r="AA50" i="3"/>
  <c r="X50" i="3"/>
  <c r="O50" i="3"/>
  <c r="K50" i="3"/>
  <c r="G50" i="3"/>
  <c r="D50" i="3"/>
  <c r="H50" i="3"/>
  <c r="C50" i="3"/>
  <c r="P50" i="3"/>
  <c r="Y50" i="3"/>
  <c r="I49" i="3"/>
  <c r="L49" i="3"/>
  <c r="N49" i="3"/>
  <c r="T49" i="3"/>
  <c r="G49" i="3"/>
  <c r="W49" i="3"/>
  <c r="Z49" i="3"/>
  <c r="O49" i="3"/>
  <c r="K49" i="3"/>
  <c r="X49" i="3"/>
  <c r="U49" i="3"/>
  <c r="Q49" i="3"/>
  <c r="AA49" i="3"/>
  <c r="Y49" i="3"/>
  <c r="V49" i="3"/>
  <c r="R49" i="3"/>
  <c r="M49" i="3"/>
  <c r="C49" i="3"/>
  <c r="F49" i="3"/>
  <c r="J49" i="3"/>
  <c r="H49" i="3"/>
  <c r="D49" i="3"/>
  <c r="S49" i="3"/>
  <c r="P49" i="3"/>
  <c r="E49" i="3"/>
  <c r="AB49" i="3"/>
  <c r="C48" i="3"/>
  <c r="P48" i="3"/>
  <c r="N48" i="3"/>
  <c r="R48" i="3"/>
  <c r="Z48" i="3"/>
  <c r="AS48" i="3" s="1"/>
  <c r="AB48" i="3"/>
  <c r="AU48" i="3" s="1"/>
  <c r="I48" i="3"/>
  <c r="G48" i="3"/>
  <c r="AA48" i="3"/>
  <c r="AT48" i="3" s="1"/>
  <c r="X48" i="3"/>
  <c r="AQ48" i="3" s="1"/>
  <c r="W48" i="3"/>
  <c r="AP48" i="3" s="1"/>
  <c r="V48" i="3"/>
  <c r="Q48" i="3"/>
  <c r="M48" i="3"/>
  <c r="H48" i="3"/>
  <c r="J48" i="3"/>
  <c r="O48" i="3"/>
  <c r="T48" i="3"/>
  <c r="Y48" i="3"/>
  <c r="AR48" i="3" s="1"/>
  <c r="F48" i="3"/>
  <c r="E48" i="3"/>
  <c r="S48" i="3"/>
  <c r="L48" i="3"/>
  <c r="D48" i="3"/>
  <c r="U48" i="3"/>
  <c r="K48" i="3"/>
  <c r="F47" i="3"/>
  <c r="I47" i="3"/>
  <c r="J47" i="3"/>
  <c r="AA47" i="3"/>
  <c r="AT47" i="3" s="1"/>
  <c r="W47" i="3"/>
  <c r="AP47" i="3" s="1"/>
  <c r="P47" i="3"/>
  <c r="D47" i="3"/>
  <c r="C47" i="3"/>
  <c r="M47" i="3"/>
  <c r="X47" i="3"/>
  <c r="AQ47" i="3" s="1"/>
  <c r="Z47" i="3"/>
  <c r="AS47" i="3" s="1"/>
  <c r="AB47" i="3"/>
  <c r="AU47" i="3" s="1"/>
  <c r="H47" i="3"/>
  <c r="Q47" i="3"/>
  <c r="U47" i="3"/>
  <c r="E47" i="3"/>
  <c r="K47" i="3"/>
  <c r="G47" i="3"/>
  <c r="O47" i="3"/>
  <c r="S47" i="3"/>
  <c r="Y47" i="3"/>
  <c r="AR47" i="3" s="1"/>
  <c r="V47" i="3"/>
  <c r="T47" i="3"/>
  <c r="R47" i="3"/>
  <c r="L47" i="3"/>
  <c r="N47" i="3"/>
  <c r="V46" i="3"/>
  <c r="I46" i="3"/>
  <c r="L46" i="3"/>
  <c r="Q46" i="3"/>
  <c r="C46" i="3"/>
  <c r="F46" i="3"/>
  <c r="Z46" i="3"/>
  <c r="P46" i="3"/>
  <c r="K46" i="3"/>
  <c r="AA46" i="3"/>
  <c r="O46" i="3"/>
  <c r="R46" i="3"/>
  <c r="D46" i="3"/>
  <c r="H46" i="3"/>
  <c r="S46" i="3"/>
  <c r="M46" i="3"/>
  <c r="J46" i="3"/>
  <c r="G46" i="3"/>
  <c r="E46" i="3"/>
  <c r="T46" i="3"/>
  <c r="U46" i="3"/>
  <c r="AB46" i="3"/>
  <c r="Y46" i="3"/>
  <c r="X46" i="3"/>
  <c r="W46" i="3"/>
  <c r="O45" i="3"/>
  <c r="W45" i="3"/>
  <c r="J45" i="3"/>
  <c r="C45" i="3"/>
  <c r="L45" i="3"/>
  <c r="E45" i="3"/>
  <c r="T45" i="3"/>
  <c r="H45" i="3"/>
  <c r="N45" i="3"/>
  <c r="Q45" i="3"/>
  <c r="D45" i="3"/>
  <c r="G45" i="3"/>
  <c r="S45" i="3"/>
  <c r="V45" i="3"/>
  <c r="X45" i="3"/>
  <c r="Y45" i="3"/>
  <c r="Z45" i="3"/>
  <c r="AA45" i="3"/>
  <c r="AB45" i="3"/>
  <c r="I45" i="3"/>
  <c r="K45" i="3"/>
  <c r="M45" i="3"/>
  <c r="U45" i="3"/>
  <c r="R45" i="3"/>
  <c r="P45" i="3"/>
  <c r="F45" i="3"/>
  <c r="C44" i="3"/>
  <c r="D44" i="3"/>
  <c r="M44" i="3"/>
  <c r="K44" i="3"/>
  <c r="I44" i="3"/>
  <c r="G44" i="3"/>
  <c r="P44" i="3"/>
  <c r="R44" i="3"/>
  <c r="T44" i="3"/>
  <c r="V44" i="3"/>
  <c r="X44" i="3"/>
  <c r="AQ44" i="3" s="1"/>
  <c r="E44" i="3"/>
  <c r="L44" i="3"/>
  <c r="N44" i="3"/>
  <c r="Q44" i="3"/>
  <c r="S44" i="3"/>
  <c r="U44" i="3"/>
  <c r="W44" i="3"/>
  <c r="AP44" i="3" s="1"/>
  <c r="Y44" i="3"/>
  <c r="AR44" i="3" s="1"/>
  <c r="Z44" i="3"/>
  <c r="AS44" i="3" s="1"/>
  <c r="AA44" i="3"/>
  <c r="AT44" i="3" s="1"/>
  <c r="AB44" i="3"/>
  <c r="AU44" i="3" s="1"/>
  <c r="J44" i="3"/>
  <c r="H44" i="3"/>
  <c r="F44" i="3"/>
  <c r="O44" i="3"/>
  <c r="AB43" i="3"/>
  <c r="AU43" i="3" s="1"/>
  <c r="E43" i="3"/>
  <c r="X43" i="3"/>
  <c r="AQ43" i="3" s="1"/>
  <c r="V43" i="3"/>
  <c r="T43" i="3"/>
  <c r="R43" i="3"/>
  <c r="P43" i="3"/>
  <c r="N43" i="3"/>
  <c r="L43" i="3"/>
  <c r="J43" i="3"/>
  <c r="F43" i="3"/>
  <c r="D43" i="3"/>
  <c r="C43" i="3"/>
  <c r="G43" i="3"/>
  <c r="AA43" i="3"/>
  <c r="AT43" i="3" s="1"/>
  <c r="Y43" i="3"/>
  <c r="AR43" i="3" s="1"/>
  <c r="W43" i="3"/>
  <c r="AP43" i="3" s="1"/>
  <c r="U43" i="3"/>
  <c r="S43" i="3"/>
  <c r="Q43" i="3"/>
  <c r="O43" i="3"/>
  <c r="M43" i="3"/>
  <c r="K43" i="3"/>
  <c r="I43" i="3"/>
  <c r="H43" i="3"/>
  <c r="Z43" i="3"/>
  <c r="AS43" i="3" s="1"/>
  <c r="E42" i="3"/>
  <c r="G42" i="3"/>
  <c r="W42" i="3"/>
  <c r="V42" i="3"/>
  <c r="T42" i="3"/>
  <c r="S42" i="3"/>
  <c r="O42" i="3"/>
  <c r="D42" i="3"/>
  <c r="F42" i="3"/>
  <c r="C42" i="3"/>
  <c r="X42" i="3"/>
  <c r="Y42" i="3"/>
  <c r="Z42" i="3"/>
  <c r="AA42" i="3"/>
  <c r="J42" i="3"/>
  <c r="Q42" i="3"/>
  <c r="L42" i="3"/>
  <c r="M42" i="3"/>
  <c r="U42" i="3"/>
  <c r="AB42" i="3"/>
  <c r="R42" i="3"/>
  <c r="P42" i="3"/>
  <c r="N42" i="3"/>
  <c r="H42" i="3"/>
  <c r="I42" i="3"/>
  <c r="K42" i="3"/>
  <c r="H41" i="3"/>
  <c r="R41" i="3"/>
  <c r="X41" i="3"/>
  <c r="AQ41" i="3" s="1"/>
  <c r="Q41" i="3"/>
  <c r="M41" i="3"/>
  <c r="C41" i="3"/>
  <c r="AB41" i="3"/>
  <c r="AU41" i="3" s="1"/>
  <c r="T41" i="3"/>
  <c r="O41" i="3"/>
  <c r="E41" i="3"/>
  <c r="K41" i="3"/>
  <c r="S41" i="3"/>
  <c r="V41" i="3"/>
  <c r="W41" i="3"/>
  <c r="AP41" i="3" s="1"/>
  <c r="Y41" i="3"/>
  <c r="AR41" i="3" s="1"/>
  <c r="Z41" i="3"/>
  <c r="AS41" i="3" s="1"/>
  <c r="J41" i="3"/>
  <c r="F41" i="3"/>
  <c r="G41" i="3"/>
  <c r="I41" i="3"/>
  <c r="L41" i="3"/>
  <c r="N41" i="3"/>
  <c r="D41" i="3"/>
  <c r="P41" i="3"/>
  <c r="U41" i="3"/>
  <c r="AA41" i="3"/>
  <c r="AT41" i="3" s="1"/>
  <c r="AA40" i="3"/>
  <c r="AT40" i="3" s="1"/>
  <c r="Z40" i="3"/>
  <c r="AS40" i="3" s="1"/>
  <c r="Y40" i="3"/>
  <c r="AR40" i="3" s="1"/>
  <c r="V40" i="3"/>
  <c r="AB40" i="3"/>
  <c r="AU40" i="3" s="1"/>
  <c r="X40" i="3"/>
  <c r="AQ40" i="3" s="1"/>
  <c r="U40" i="3"/>
  <c r="H40" i="3"/>
  <c r="K40" i="3"/>
  <c r="M40" i="3"/>
  <c r="P40" i="3"/>
  <c r="T40" i="3"/>
  <c r="O40" i="3"/>
  <c r="S40" i="3"/>
  <c r="L40" i="3"/>
  <c r="C40" i="3"/>
  <c r="Q40" i="3"/>
  <c r="J40" i="3"/>
  <c r="D40" i="3"/>
  <c r="G40" i="3"/>
  <c r="I40" i="3"/>
  <c r="E40" i="3"/>
  <c r="N40" i="3"/>
  <c r="F40" i="3"/>
  <c r="W40" i="3"/>
  <c r="AP40" i="3" s="1"/>
  <c r="R40" i="3"/>
  <c r="W39" i="3"/>
  <c r="AP39" i="3" s="1"/>
  <c r="M39" i="3"/>
  <c r="D39" i="3"/>
  <c r="F39" i="3"/>
  <c r="H39" i="3"/>
  <c r="C39" i="3"/>
  <c r="E39" i="3"/>
  <c r="G39" i="3"/>
  <c r="L39" i="3"/>
  <c r="O39" i="3"/>
  <c r="R39" i="3"/>
  <c r="T39" i="3"/>
  <c r="X39" i="3"/>
  <c r="AQ39" i="3" s="1"/>
  <c r="AB39" i="3"/>
  <c r="AU39" i="3" s="1"/>
  <c r="Y39" i="3"/>
  <c r="AR39" i="3" s="1"/>
  <c r="V39" i="3"/>
  <c r="Z39" i="3"/>
  <c r="AS39" i="3" s="1"/>
  <c r="J39" i="3"/>
  <c r="I39" i="3"/>
  <c r="N39" i="3"/>
  <c r="P39" i="3"/>
  <c r="AA39" i="3"/>
  <c r="AT39" i="3" s="1"/>
  <c r="U39" i="3"/>
  <c r="S39" i="3"/>
  <c r="Q39" i="3"/>
  <c r="K39" i="3"/>
  <c r="O38" i="3"/>
  <c r="I38" i="3"/>
  <c r="L38" i="3"/>
  <c r="E38" i="3"/>
  <c r="R38" i="3"/>
  <c r="N38" i="3"/>
  <c r="P38" i="3"/>
  <c r="U38" i="3"/>
  <c r="S38" i="3"/>
  <c r="W38" i="3"/>
  <c r="D38" i="3"/>
  <c r="J38" i="3"/>
  <c r="Q38" i="3"/>
  <c r="X38" i="3"/>
  <c r="AA38" i="3"/>
  <c r="AB38" i="3"/>
  <c r="K38" i="3"/>
  <c r="Y38" i="3"/>
  <c r="C38" i="3"/>
  <c r="F38" i="3"/>
  <c r="H38" i="3"/>
  <c r="T38" i="3"/>
  <c r="V38" i="3"/>
  <c r="Z38" i="3"/>
  <c r="M38" i="3"/>
  <c r="G38" i="3"/>
  <c r="V37" i="3"/>
  <c r="T37" i="3"/>
  <c r="AB37" i="3"/>
  <c r="AU37" i="3" s="1"/>
  <c r="Z37" i="3"/>
  <c r="AS37" i="3" s="1"/>
  <c r="P37" i="3"/>
  <c r="E37" i="3"/>
  <c r="H37" i="3"/>
  <c r="L37" i="3"/>
  <c r="F37" i="3"/>
  <c r="D37" i="3"/>
  <c r="I37" i="3"/>
  <c r="N37" i="3"/>
  <c r="J37" i="3"/>
  <c r="K37" i="3"/>
  <c r="Q37" i="3"/>
  <c r="C37" i="3"/>
  <c r="AA37" i="3"/>
  <c r="AT37" i="3" s="1"/>
  <c r="G37" i="3"/>
  <c r="R37" i="3"/>
  <c r="S37" i="3"/>
  <c r="U37" i="3"/>
  <c r="W37" i="3"/>
  <c r="AP37" i="3" s="1"/>
  <c r="X37" i="3"/>
  <c r="AQ37" i="3" s="1"/>
  <c r="Y37" i="3"/>
  <c r="AR37" i="3" s="1"/>
  <c r="O37" i="3"/>
  <c r="M37" i="3"/>
  <c r="J36" i="3"/>
  <c r="K36" i="3"/>
  <c r="Q36" i="3"/>
  <c r="C36" i="3"/>
  <c r="D36" i="3"/>
  <c r="I36" i="3"/>
  <c r="L36" i="3"/>
  <c r="O36" i="3"/>
  <c r="Z36" i="3"/>
  <c r="W36" i="3"/>
  <c r="R36" i="3"/>
  <c r="V36" i="3"/>
  <c r="Y36" i="3"/>
  <c r="AA36" i="3"/>
  <c r="M36" i="3"/>
  <c r="P36" i="3"/>
  <c r="U36" i="3"/>
  <c r="F36" i="3"/>
  <c r="AB36" i="3"/>
  <c r="T36" i="3"/>
  <c r="N36" i="3"/>
  <c r="H36" i="3"/>
  <c r="G36" i="3"/>
  <c r="E36" i="3"/>
  <c r="S36" i="3"/>
  <c r="X36" i="3"/>
  <c r="AA35" i="3"/>
  <c r="AT35" i="3" s="1"/>
  <c r="M35" i="3"/>
  <c r="K35" i="3"/>
  <c r="O35" i="3"/>
  <c r="R35" i="3"/>
  <c r="W35" i="3"/>
  <c r="AP35" i="3" s="1"/>
  <c r="Z35" i="3"/>
  <c r="AS35" i="3" s="1"/>
  <c r="P35" i="3"/>
  <c r="J35" i="3"/>
  <c r="F35" i="3"/>
  <c r="C35" i="3"/>
  <c r="AB35" i="3"/>
  <c r="AU35" i="3" s="1"/>
  <c r="E35" i="3"/>
  <c r="H35" i="3"/>
  <c r="N35" i="3"/>
  <c r="Q35" i="3"/>
  <c r="S35" i="3"/>
  <c r="U35" i="3"/>
  <c r="X35" i="3"/>
  <c r="AQ35" i="3" s="1"/>
  <c r="D35" i="3"/>
  <c r="T35" i="3"/>
  <c r="V35" i="3"/>
  <c r="Y35" i="3"/>
  <c r="AR35" i="3" s="1"/>
  <c r="G35" i="3"/>
  <c r="I35" i="3"/>
  <c r="L35" i="3"/>
  <c r="E34" i="3"/>
  <c r="D34" i="3"/>
  <c r="U34" i="3"/>
  <c r="Q34" i="3"/>
  <c r="F34" i="3"/>
  <c r="H34" i="3"/>
  <c r="J34" i="3"/>
  <c r="L34" i="3"/>
  <c r="N34" i="3"/>
  <c r="S34" i="3"/>
  <c r="G34" i="3"/>
  <c r="I34" i="3"/>
  <c r="M34" i="3"/>
  <c r="R34" i="3"/>
  <c r="AB34" i="3"/>
  <c r="AA34" i="3"/>
  <c r="Y34" i="3"/>
  <c r="W34" i="3"/>
  <c r="V34" i="3"/>
  <c r="Z34" i="3"/>
  <c r="X34" i="3"/>
  <c r="T34" i="3"/>
  <c r="P34" i="3"/>
  <c r="O34" i="3"/>
  <c r="K34" i="3"/>
  <c r="C34" i="3"/>
  <c r="V33" i="3"/>
  <c r="F33" i="3"/>
  <c r="N33" i="3"/>
  <c r="C33" i="3"/>
  <c r="W33" i="3"/>
  <c r="J33" i="3"/>
  <c r="T33" i="3"/>
  <c r="Z33" i="3"/>
  <c r="X33" i="3"/>
  <c r="AA33" i="3"/>
  <c r="AB33" i="3"/>
  <c r="E33" i="3"/>
  <c r="I33" i="3"/>
  <c r="M33" i="3"/>
  <c r="O33" i="3"/>
  <c r="Y33" i="3"/>
  <c r="U33" i="3"/>
  <c r="P33" i="3"/>
  <c r="G33" i="3"/>
  <c r="D33" i="3"/>
  <c r="S33" i="3"/>
  <c r="H33" i="3"/>
  <c r="K33" i="3"/>
  <c r="L33" i="3"/>
  <c r="R33" i="3"/>
  <c r="Q33" i="3"/>
  <c r="R32" i="3"/>
  <c r="H32" i="3"/>
  <c r="AA32" i="3"/>
  <c r="AT32" i="3" s="1"/>
  <c r="Q32" i="3"/>
  <c r="N32" i="3"/>
  <c r="P32" i="3"/>
  <c r="S32" i="3"/>
  <c r="O32" i="3"/>
  <c r="U32" i="3"/>
  <c r="I32" i="3"/>
  <c r="X32" i="3"/>
  <c r="AQ32" i="3" s="1"/>
  <c r="Z32" i="3"/>
  <c r="AS32" i="3" s="1"/>
  <c r="AB32" i="3"/>
  <c r="AU32" i="3" s="1"/>
  <c r="F32" i="3"/>
  <c r="L32" i="3"/>
  <c r="E32" i="3"/>
  <c r="Y32" i="3"/>
  <c r="AR32" i="3" s="1"/>
  <c r="V32" i="3"/>
  <c r="G32" i="3"/>
  <c r="W32" i="3"/>
  <c r="AP32" i="3" s="1"/>
  <c r="T32" i="3"/>
  <c r="C32" i="3"/>
  <c r="D32" i="3"/>
  <c r="J32" i="3"/>
  <c r="M32" i="3"/>
  <c r="K32" i="3"/>
  <c r="T31" i="3"/>
  <c r="S31" i="3"/>
  <c r="N31" i="3"/>
  <c r="G31" i="3"/>
  <c r="J31" i="3"/>
  <c r="L31" i="3"/>
  <c r="AB31" i="3"/>
  <c r="AU31" i="3" s="1"/>
  <c r="U31" i="3"/>
  <c r="P31" i="3"/>
  <c r="M31" i="3"/>
  <c r="K31" i="3"/>
  <c r="H31" i="3"/>
  <c r="E31" i="3"/>
  <c r="Q31" i="3"/>
  <c r="R31" i="3"/>
  <c r="V31" i="3"/>
  <c r="AA31" i="3"/>
  <c r="AT31" i="3" s="1"/>
  <c r="W31" i="3"/>
  <c r="AP31" i="3" s="1"/>
  <c r="X31" i="3"/>
  <c r="AQ31" i="3" s="1"/>
  <c r="D31" i="3"/>
  <c r="F31" i="3"/>
  <c r="C31" i="3"/>
  <c r="O31" i="3"/>
  <c r="I31" i="3"/>
  <c r="Z31" i="3"/>
  <c r="AS31" i="3" s="1"/>
  <c r="Y31" i="3"/>
  <c r="AR31" i="3" s="1"/>
  <c r="Q30" i="3"/>
  <c r="S30" i="3"/>
  <c r="I30" i="3"/>
  <c r="W30" i="3"/>
  <c r="AP30" i="3" s="1"/>
  <c r="R30" i="3"/>
  <c r="O30" i="3"/>
  <c r="P30" i="3"/>
  <c r="L30" i="3"/>
  <c r="H30" i="3"/>
  <c r="F30" i="3"/>
  <c r="AB30" i="3"/>
  <c r="AU30" i="3" s="1"/>
  <c r="Z30" i="3"/>
  <c r="AS30" i="3" s="1"/>
  <c r="Y30" i="3"/>
  <c r="AR30" i="3" s="1"/>
  <c r="V30" i="3"/>
  <c r="X30" i="3"/>
  <c r="AQ30" i="3" s="1"/>
  <c r="D30" i="3"/>
  <c r="C30" i="3"/>
  <c r="E30" i="3"/>
  <c r="G30" i="3"/>
  <c r="J30" i="3"/>
  <c r="N30" i="3"/>
  <c r="K30" i="3"/>
  <c r="M30" i="3"/>
  <c r="U30" i="3"/>
  <c r="AA30" i="3"/>
  <c r="AT30" i="3" s="1"/>
  <c r="T30" i="3"/>
  <c r="C29" i="3"/>
  <c r="P29" i="3"/>
  <c r="L29" i="3"/>
  <c r="F29" i="3"/>
  <c r="AB29" i="3"/>
  <c r="Z29" i="3"/>
  <c r="X29" i="3"/>
  <c r="E29" i="3"/>
  <c r="I29" i="3"/>
  <c r="D29" i="3"/>
  <c r="J29" i="3"/>
  <c r="AA29" i="3"/>
  <c r="O29" i="3"/>
  <c r="Q29" i="3"/>
  <c r="K29" i="3"/>
  <c r="G29" i="3"/>
  <c r="M29" i="3"/>
  <c r="Y29" i="3"/>
  <c r="V29" i="3"/>
  <c r="T29" i="3"/>
  <c r="S29" i="3"/>
  <c r="H29" i="3"/>
  <c r="W29" i="3"/>
  <c r="U29" i="3"/>
  <c r="R29" i="3"/>
  <c r="N29" i="3"/>
  <c r="W28" i="3"/>
  <c r="P28" i="3"/>
  <c r="F28" i="3"/>
  <c r="Q28" i="3"/>
  <c r="H28" i="3"/>
  <c r="J28" i="3"/>
  <c r="L28" i="3"/>
  <c r="K28" i="3"/>
  <c r="I28" i="3"/>
  <c r="G28" i="3"/>
  <c r="E28" i="3"/>
  <c r="M28" i="3"/>
  <c r="U28" i="3"/>
  <c r="X28" i="3"/>
  <c r="Z28" i="3"/>
  <c r="AA28" i="3"/>
  <c r="AB28" i="3"/>
  <c r="D28" i="3"/>
  <c r="Y28" i="3"/>
  <c r="V28" i="3"/>
  <c r="O28" i="3"/>
  <c r="C28" i="3"/>
  <c r="S28" i="3"/>
  <c r="T28" i="3"/>
  <c r="R28" i="3"/>
  <c r="N28" i="3"/>
  <c r="S27" i="3"/>
  <c r="K27" i="3"/>
  <c r="AA27" i="3"/>
  <c r="Y27" i="3"/>
  <c r="O27" i="3"/>
  <c r="J27" i="3"/>
  <c r="C27" i="3"/>
  <c r="P27" i="3"/>
  <c r="L27" i="3"/>
  <c r="H27" i="3"/>
  <c r="N27" i="3"/>
  <c r="R27" i="3"/>
  <c r="E27" i="3"/>
  <c r="T27" i="3"/>
  <c r="G27" i="3"/>
  <c r="D27" i="3"/>
  <c r="W27" i="3"/>
  <c r="V27" i="3"/>
  <c r="F27" i="3"/>
  <c r="I27" i="3"/>
  <c r="M27" i="3"/>
  <c r="Q27" i="3"/>
  <c r="U27" i="3"/>
  <c r="X27" i="3"/>
  <c r="Z27" i="3"/>
  <c r="AB27" i="3"/>
  <c r="Z26" i="3"/>
  <c r="R26" i="3"/>
  <c r="T26" i="3"/>
  <c r="O26" i="3"/>
  <c r="N26" i="3"/>
  <c r="K26" i="3"/>
  <c r="G26" i="3"/>
  <c r="AB26" i="3"/>
  <c r="AA26" i="3"/>
  <c r="X26" i="3"/>
  <c r="V26" i="3"/>
  <c r="C26" i="3"/>
  <c r="E26" i="3"/>
  <c r="J26" i="3"/>
  <c r="L26" i="3"/>
  <c r="H26" i="3"/>
  <c r="S26" i="3"/>
  <c r="M26" i="3"/>
  <c r="I26" i="3"/>
  <c r="D26" i="3"/>
  <c r="U26" i="3"/>
  <c r="Q26" i="3"/>
  <c r="P26" i="3"/>
  <c r="Y26" i="3"/>
  <c r="F26" i="3"/>
  <c r="W26" i="3"/>
  <c r="R25" i="3"/>
  <c r="L25" i="3"/>
  <c r="G25" i="3"/>
  <c r="I25" i="3"/>
  <c r="U25" i="3"/>
  <c r="AA25" i="3"/>
  <c r="C25" i="3"/>
  <c r="T25" i="3"/>
  <c r="Y25" i="3"/>
  <c r="F25" i="3"/>
  <c r="D25" i="3"/>
  <c r="K25" i="3"/>
  <c r="Q25" i="3"/>
  <c r="H25" i="3"/>
  <c r="J25" i="3"/>
  <c r="N25" i="3"/>
  <c r="S25" i="3"/>
  <c r="V25" i="3"/>
  <c r="X25" i="3"/>
  <c r="Z25" i="3"/>
  <c r="M25" i="3"/>
  <c r="AB25" i="3"/>
  <c r="W25" i="3"/>
  <c r="O25" i="3"/>
  <c r="E25" i="3"/>
  <c r="P25" i="3"/>
  <c r="Q24" i="3"/>
  <c r="M24" i="3"/>
  <c r="G24" i="3"/>
  <c r="K24" i="3"/>
  <c r="P24" i="3"/>
  <c r="Y24" i="3"/>
  <c r="Z24" i="3"/>
  <c r="I24" i="3"/>
  <c r="E24" i="3"/>
  <c r="U24" i="3"/>
  <c r="T24" i="3"/>
  <c r="O24" i="3"/>
  <c r="AB24" i="3"/>
  <c r="X24" i="3"/>
  <c r="W24" i="3"/>
  <c r="S24" i="3"/>
  <c r="AA24" i="3"/>
  <c r="V24" i="3"/>
  <c r="R24" i="3"/>
  <c r="L24" i="3"/>
  <c r="J24" i="3"/>
  <c r="C24" i="3"/>
  <c r="H24" i="3"/>
  <c r="F24" i="3"/>
  <c r="D24" i="3"/>
  <c r="N24" i="3"/>
  <c r="Y23" i="3"/>
  <c r="AA23" i="3"/>
  <c r="X23" i="3"/>
  <c r="Q23" i="3"/>
  <c r="P23" i="3"/>
  <c r="R23" i="3"/>
  <c r="L23" i="3"/>
  <c r="I23" i="3"/>
  <c r="V23" i="3"/>
  <c r="F23" i="3"/>
  <c r="D23" i="3"/>
  <c r="Z23" i="3"/>
  <c r="AB23" i="3"/>
  <c r="J23" i="3"/>
  <c r="K23" i="3"/>
  <c r="C23" i="3"/>
  <c r="E23" i="3"/>
  <c r="H23" i="3"/>
  <c r="O23" i="3"/>
  <c r="M23" i="3"/>
  <c r="U23" i="3"/>
  <c r="G23" i="3"/>
  <c r="S23" i="3"/>
  <c r="T23" i="3"/>
  <c r="N23" i="3"/>
  <c r="W23" i="3"/>
  <c r="D22" i="3"/>
  <c r="F22" i="3"/>
  <c r="O22" i="3"/>
  <c r="T22" i="3"/>
  <c r="W22" i="3"/>
  <c r="Y22" i="3"/>
  <c r="V22" i="3"/>
  <c r="Q22" i="3"/>
  <c r="K22" i="3"/>
  <c r="P22" i="3"/>
  <c r="H22" i="3"/>
  <c r="AB22" i="3"/>
  <c r="X22" i="3"/>
  <c r="E22" i="3"/>
  <c r="L22" i="3"/>
  <c r="R22" i="3"/>
  <c r="AA22" i="3"/>
  <c r="J22" i="3"/>
  <c r="C22" i="3"/>
  <c r="M22" i="3"/>
  <c r="S22" i="3"/>
  <c r="G22" i="3"/>
  <c r="Z22" i="3"/>
  <c r="U22" i="3"/>
  <c r="N22" i="3"/>
  <c r="I22" i="3"/>
  <c r="K21" i="3"/>
  <c r="P21" i="3"/>
  <c r="X21" i="3"/>
  <c r="V21" i="3"/>
  <c r="S21" i="3"/>
  <c r="L21" i="3"/>
  <c r="I21" i="3"/>
  <c r="AA21" i="3"/>
  <c r="U21" i="3"/>
  <c r="R21" i="3"/>
  <c r="O21" i="3"/>
  <c r="G21" i="3"/>
  <c r="D21" i="3"/>
  <c r="N21" i="3"/>
  <c r="Y21" i="3"/>
  <c r="E21" i="3"/>
  <c r="F21" i="3"/>
  <c r="J21" i="3"/>
  <c r="Z21" i="3"/>
  <c r="W21" i="3"/>
  <c r="Q21" i="3"/>
  <c r="H21" i="3"/>
  <c r="T21" i="3"/>
  <c r="C21" i="3"/>
  <c r="M21" i="3"/>
  <c r="AB21" i="3"/>
  <c r="H20" i="3"/>
  <c r="E20" i="3"/>
  <c r="G20" i="3"/>
  <c r="AA20" i="3"/>
  <c r="Y20" i="3"/>
  <c r="W20" i="3"/>
  <c r="U20" i="3"/>
  <c r="I20" i="3"/>
  <c r="K20" i="3"/>
  <c r="M20" i="3"/>
  <c r="O20" i="3"/>
  <c r="D20" i="3"/>
  <c r="R20" i="3"/>
  <c r="Q20" i="3"/>
  <c r="AB20" i="3"/>
  <c r="F20" i="3"/>
  <c r="J20" i="3"/>
  <c r="Z20" i="3"/>
  <c r="N20" i="3"/>
  <c r="X20" i="3"/>
  <c r="V20" i="3"/>
  <c r="P20" i="3"/>
  <c r="L20" i="3"/>
  <c r="T20" i="3"/>
  <c r="C20" i="3"/>
  <c r="S20" i="3"/>
  <c r="F19" i="3"/>
  <c r="S19" i="3"/>
  <c r="O19" i="3"/>
  <c r="R19" i="3"/>
  <c r="T19" i="3"/>
  <c r="E19" i="3"/>
  <c r="G19" i="3"/>
  <c r="L19" i="3"/>
  <c r="U19" i="3"/>
  <c r="K19" i="3"/>
  <c r="I19" i="3"/>
  <c r="V19" i="3"/>
  <c r="Y19" i="3"/>
  <c r="AR19" i="3" s="1"/>
  <c r="H19" i="3"/>
  <c r="Q19" i="3"/>
  <c r="W19" i="3"/>
  <c r="AP19" i="3" s="1"/>
  <c r="D19" i="3"/>
  <c r="N19" i="3"/>
  <c r="C19" i="3"/>
  <c r="J19" i="3"/>
  <c r="AB19" i="3"/>
  <c r="AU19" i="3" s="1"/>
  <c r="Z19" i="3"/>
  <c r="AS19" i="3" s="1"/>
  <c r="X19" i="3"/>
  <c r="AQ19" i="3" s="1"/>
  <c r="P19" i="3"/>
  <c r="AA19" i="3"/>
  <c r="AT19" i="3" s="1"/>
  <c r="M19" i="3"/>
  <c r="P18" i="3"/>
  <c r="R18" i="3"/>
  <c r="H18" i="3"/>
  <c r="T18" i="3"/>
  <c r="X18" i="3"/>
  <c r="F18" i="3"/>
  <c r="C18" i="3"/>
  <c r="N18" i="3"/>
  <c r="G18" i="3"/>
  <c r="AB18" i="3"/>
  <c r="J18" i="3"/>
  <c r="S18" i="3"/>
  <c r="L18" i="3"/>
  <c r="Y18" i="3"/>
  <c r="E18" i="3"/>
  <c r="I18" i="3"/>
  <c r="K18" i="3"/>
  <c r="M18" i="3"/>
  <c r="O18" i="3"/>
  <c r="AA18" i="3"/>
  <c r="V18" i="3"/>
  <c r="Z18" i="3"/>
  <c r="W18" i="3"/>
  <c r="Q18" i="3"/>
  <c r="U18" i="3"/>
  <c r="D18" i="3"/>
  <c r="J17" i="3"/>
  <c r="M17" i="3"/>
  <c r="U17" i="3"/>
  <c r="E17" i="3"/>
  <c r="R17" i="3"/>
  <c r="W17" i="3"/>
  <c r="X17" i="3"/>
  <c r="Z17" i="3"/>
  <c r="H17" i="3"/>
  <c r="K17" i="3"/>
  <c r="F17" i="3"/>
  <c r="D17" i="3"/>
  <c r="G17" i="3"/>
  <c r="I17" i="3"/>
  <c r="L17" i="3"/>
  <c r="O17" i="3"/>
  <c r="Y17" i="3"/>
  <c r="AB17" i="3"/>
  <c r="Q17" i="3"/>
  <c r="T17" i="3"/>
  <c r="C17" i="3"/>
  <c r="AA17" i="3"/>
  <c r="V17" i="3"/>
  <c r="S17" i="3"/>
  <c r="P17" i="3"/>
  <c r="N17" i="3"/>
  <c r="L16" i="3"/>
  <c r="AB16" i="3"/>
  <c r="S16" i="3"/>
  <c r="J16" i="3"/>
  <c r="X16" i="3"/>
  <c r="F16" i="3"/>
  <c r="K16" i="3"/>
  <c r="O16" i="3"/>
  <c r="C16" i="3"/>
  <c r="E16" i="3"/>
  <c r="G16" i="3"/>
  <c r="I16" i="3"/>
  <c r="M16" i="3"/>
  <c r="P16" i="3"/>
  <c r="D16" i="3"/>
  <c r="N16" i="3"/>
  <c r="U16" i="3"/>
  <c r="H16" i="3"/>
  <c r="W16" i="3"/>
  <c r="Y16" i="3"/>
  <c r="AA16" i="3"/>
  <c r="Q16" i="3"/>
  <c r="T16" i="3"/>
  <c r="Z16" i="3"/>
  <c r="V16" i="3"/>
  <c r="R16" i="3"/>
  <c r="AB15" i="3"/>
  <c r="Q15" i="3"/>
  <c r="N15" i="3"/>
  <c r="K15" i="3"/>
  <c r="V15" i="3"/>
  <c r="P15" i="3"/>
  <c r="AA15" i="3"/>
  <c r="X15" i="3"/>
  <c r="U15" i="3"/>
  <c r="E15" i="3"/>
  <c r="F15" i="3"/>
  <c r="Z15" i="3"/>
  <c r="O15" i="3"/>
  <c r="M15" i="3"/>
  <c r="J15" i="3"/>
  <c r="C15" i="3"/>
  <c r="H15" i="3"/>
  <c r="W15" i="3"/>
  <c r="S15" i="3"/>
  <c r="L15" i="3"/>
  <c r="I15" i="3"/>
  <c r="T15" i="3"/>
  <c r="Y15" i="3"/>
  <c r="R15" i="3"/>
  <c r="D15" i="3"/>
  <c r="I14" i="3"/>
  <c r="AB14" i="3"/>
  <c r="P14" i="3"/>
  <c r="O14" i="3"/>
  <c r="E14" i="3"/>
  <c r="X14" i="3"/>
  <c r="M14" i="3"/>
  <c r="R14" i="3"/>
  <c r="U14" i="3"/>
  <c r="W14" i="3"/>
  <c r="AA14" i="3"/>
  <c r="Y14" i="3"/>
  <c r="T14" i="3"/>
  <c r="Q14" i="3"/>
  <c r="Z14" i="3"/>
  <c r="V14" i="3"/>
  <c r="S14" i="3"/>
  <c r="N14" i="3"/>
  <c r="K14" i="3"/>
  <c r="H14" i="3"/>
  <c r="F14" i="3"/>
  <c r="L14" i="3"/>
  <c r="C14" i="3"/>
  <c r="D14" i="3"/>
  <c r="G14" i="3"/>
  <c r="J14" i="3"/>
  <c r="V13" i="3"/>
  <c r="G13" i="3"/>
  <c r="S13" i="3"/>
  <c r="R13" i="3"/>
  <c r="P13" i="3"/>
  <c r="N13" i="3"/>
  <c r="K13" i="3"/>
  <c r="I13" i="3"/>
  <c r="H13" i="3"/>
  <c r="F13" i="3"/>
  <c r="W13" i="3"/>
  <c r="D13" i="3"/>
  <c r="Q13" i="3"/>
  <c r="J13" i="3"/>
  <c r="X13" i="3"/>
  <c r="AB13" i="3"/>
  <c r="C13" i="3"/>
  <c r="L13" i="3"/>
  <c r="O13" i="3"/>
  <c r="T13" i="3"/>
  <c r="Z13" i="3"/>
  <c r="U13" i="3"/>
  <c r="E13" i="3"/>
  <c r="AA13" i="3"/>
  <c r="M13" i="3"/>
  <c r="V12" i="3"/>
  <c r="J12" i="3"/>
  <c r="H12" i="3"/>
  <c r="Q12" i="3"/>
  <c r="S12" i="3"/>
  <c r="K12" i="3"/>
  <c r="L12" i="3"/>
  <c r="P12" i="3"/>
  <c r="C12" i="3"/>
  <c r="M12" i="3"/>
  <c r="O12" i="3"/>
  <c r="R12" i="3"/>
  <c r="U12" i="3"/>
  <c r="X12" i="3"/>
  <c r="AQ12" i="3" s="1"/>
  <c r="AA12" i="3"/>
  <c r="AT12" i="3" s="1"/>
  <c r="T12" i="3"/>
  <c r="G12" i="3"/>
  <c r="D12" i="3"/>
  <c r="I12" i="3"/>
  <c r="N12" i="3"/>
  <c r="E12" i="3"/>
  <c r="W12" i="3"/>
  <c r="AP12" i="3" s="1"/>
  <c r="Y12" i="3"/>
  <c r="AR12" i="3" s="1"/>
  <c r="Z12" i="3"/>
  <c r="AS12" i="3" s="1"/>
  <c r="AB12" i="3"/>
  <c r="AU12" i="3" s="1"/>
  <c r="F12" i="3"/>
  <c r="S11" i="3"/>
  <c r="H11" i="3"/>
  <c r="Y11" i="3"/>
  <c r="T11" i="3"/>
  <c r="Q11" i="3"/>
  <c r="N11" i="3"/>
  <c r="C11" i="3"/>
  <c r="K11" i="3"/>
  <c r="M11" i="3"/>
  <c r="F11" i="3"/>
  <c r="J11" i="3"/>
  <c r="R11" i="3"/>
  <c r="W11" i="3"/>
  <c r="Z11" i="3"/>
  <c r="U11" i="3"/>
  <c r="O11" i="3"/>
  <c r="I11" i="3"/>
  <c r="G11" i="3"/>
  <c r="E11" i="3"/>
  <c r="P11" i="3"/>
  <c r="AB11" i="3"/>
  <c r="AA11" i="3"/>
  <c r="X11" i="3"/>
  <c r="V11" i="3"/>
  <c r="D11" i="3"/>
  <c r="K10" i="3"/>
  <c r="Q10" i="3"/>
  <c r="AA10" i="3"/>
  <c r="AB10" i="3"/>
  <c r="G10" i="3"/>
  <c r="N10" i="3"/>
  <c r="P10" i="3"/>
  <c r="T10" i="3"/>
  <c r="W10" i="3"/>
  <c r="O10" i="3"/>
  <c r="E10" i="3"/>
  <c r="H10" i="3"/>
  <c r="I10" i="3"/>
  <c r="Z10" i="3"/>
  <c r="Y10" i="3"/>
  <c r="L10" i="3"/>
  <c r="M10" i="3"/>
  <c r="S10" i="3"/>
  <c r="F10" i="3"/>
  <c r="J10" i="3"/>
  <c r="X10" i="3"/>
  <c r="D10" i="3"/>
  <c r="V10" i="3"/>
  <c r="U10" i="3"/>
  <c r="R10" i="3"/>
  <c r="C10" i="3"/>
  <c r="R9" i="3"/>
  <c r="O9" i="3"/>
  <c r="L9" i="3"/>
  <c r="J9" i="3"/>
  <c r="F9" i="3"/>
  <c r="I9" i="3"/>
  <c r="N9" i="3"/>
  <c r="Q9" i="3"/>
  <c r="D9" i="3"/>
  <c r="G9" i="3"/>
  <c r="M9" i="3"/>
  <c r="C9" i="3"/>
  <c r="P9" i="3"/>
  <c r="T9" i="3"/>
  <c r="V9" i="3"/>
  <c r="W9" i="3"/>
  <c r="Z9" i="3"/>
  <c r="AB9" i="3"/>
  <c r="AA9" i="3"/>
  <c r="X9" i="3"/>
  <c r="Y9" i="3"/>
  <c r="S9" i="3"/>
  <c r="E9" i="3"/>
  <c r="H9" i="3"/>
  <c r="K9" i="3"/>
  <c r="U9" i="3"/>
  <c r="S8" i="3"/>
  <c r="L8" i="3"/>
  <c r="T8" i="3"/>
  <c r="R8" i="3"/>
  <c r="AA8" i="3"/>
  <c r="V8" i="3"/>
  <c r="O8" i="3"/>
  <c r="Q8" i="3"/>
  <c r="Y8" i="3"/>
  <c r="Z8" i="3"/>
  <c r="AB8" i="3"/>
  <c r="P8" i="3"/>
  <c r="G8" i="3"/>
  <c r="W8" i="3"/>
  <c r="X8" i="3"/>
  <c r="U8" i="3"/>
  <c r="N8" i="3"/>
  <c r="I8" i="3"/>
  <c r="F8" i="3"/>
  <c r="C8" i="3"/>
  <c r="E8" i="3"/>
  <c r="H8" i="3"/>
  <c r="J8" i="3"/>
  <c r="M8" i="3"/>
  <c r="K8" i="3"/>
  <c r="D8" i="3"/>
  <c r="I7" i="3"/>
  <c r="G7" i="3"/>
  <c r="U7" i="3"/>
  <c r="K7" i="3"/>
  <c r="D7" i="3"/>
  <c r="F7" i="3"/>
  <c r="O7" i="3"/>
  <c r="Q7" i="3"/>
  <c r="S7" i="3"/>
  <c r="V7" i="3"/>
  <c r="Z7" i="3"/>
  <c r="AS7" i="3" s="1"/>
  <c r="J7" i="3"/>
  <c r="L7" i="3"/>
  <c r="H7" i="3"/>
  <c r="C7" i="3"/>
  <c r="N7" i="3"/>
  <c r="P7" i="3"/>
  <c r="R7" i="3"/>
  <c r="T7" i="3"/>
  <c r="X7" i="3"/>
  <c r="AQ7" i="3" s="1"/>
  <c r="AA7" i="3"/>
  <c r="AT7" i="3" s="1"/>
  <c r="AB7" i="3"/>
  <c r="AU7" i="3" s="1"/>
  <c r="Y7" i="3"/>
  <c r="AR7" i="3" s="1"/>
  <c r="W7" i="3"/>
  <c r="AP7" i="3" s="1"/>
  <c r="E7" i="3"/>
  <c r="M7" i="3"/>
  <c r="E6" i="3"/>
  <c r="M6" i="3"/>
  <c r="AA6" i="3"/>
  <c r="Y6" i="3"/>
  <c r="R6" i="3"/>
  <c r="Q6" i="3"/>
  <c r="U6" i="3"/>
  <c r="V6" i="3"/>
  <c r="G6" i="3"/>
  <c r="J6" i="3"/>
  <c r="N6" i="3"/>
  <c r="T6" i="3"/>
  <c r="X6" i="3"/>
  <c r="Z6" i="3"/>
  <c r="AB6" i="3"/>
  <c r="F6" i="3"/>
  <c r="H6" i="3"/>
  <c r="S6" i="3"/>
  <c r="I6" i="3"/>
  <c r="L6" i="3"/>
  <c r="P6" i="3"/>
  <c r="W6" i="3"/>
  <c r="C6" i="3"/>
  <c r="O6" i="3"/>
  <c r="K6" i="3"/>
  <c r="D6" i="3"/>
  <c r="W5" i="3"/>
  <c r="F5" i="3"/>
  <c r="K5" i="3"/>
  <c r="M5" i="3"/>
  <c r="O5" i="3"/>
  <c r="AA5" i="3"/>
  <c r="V5" i="3"/>
  <c r="T5" i="3"/>
  <c r="P5" i="3"/>
  <c r="N5" i="3"/>
  <c r="Z5" i="3"/>
  <c r="X5" i="3"/>
  <c r="S5" i="3"/>
  <c r="H5" i="3"/>
  <c r="C5" i="3"/>
  <c r="AB5" i="3"/>
  <c r="Y5" i="3"/>
  <c r="R5" i="3"/>
  <c r="E5" i="3"/>
  <c r="L5" i="3"/>
  <c r="Q5" i="3"/>
  <c r="D5" i="3"/>
  <c r="G5" i="3"/>
  <c r="I5" i="3"/>
  <c r="U5" i="3"/>
  <c r="J5" i="3"/>
  <c r="O4" i="3"/>
  <c r="X4" i="3"/>
  <c r="Z4" i="3"/>
  <c r="T4" i="3"/>
  <c r="R4" i="3"/>
  <c r="P4" i="3"/>
  <c r="S4" i="3"/>
  <c r="Y4" i="3"/>
  <c r="V4" i="3"/>
  <c r="D4" i="3"/>
  <c r="G4" i="3"/>
  <c r="L4" i="3"/>
  <c r="I4" i="3"/>
  <c r="W4" i="3"/>
  <c r="J4" i="3"/>
  <c r="H4" i="3"/>
  <c r="E4" i="3"/>
  <c r="AA4" i="3"/>
  <c r="C4" i="3"/>
  <c r="F4" i="3"/>
  <c r="K4" i="3"/>
  <c r="N4" i="3"/>
  <c r="Q4" i="3"/>
  <c r="U4" i="3"/>
  <c r="AB4" i="3"/>
  <c r="C3" i="3"/>
  <c r="K3" i="3"/>
  <c r="AA3" i="3"/>
  <c r="AT3" i="3" s="1"/>
  <c r="AT98" i="3" s="1"/>
  <c r="Y3" i="3"/>
  <c r="AR3" i="3" s="1"/>
  <c r="AR98" i="3" s="1"/>
  <c r="W3" i="3"/>
  <c r="AP3" i="3" s="1"/>
  <c r="AP98" i="3" s="1"/>
  <c r="U3" i="3"/>
  <c r="S3" i="3"/>
  <c r="N3" i="3"/>
  <c r="D3" i="3"/>
  <c r="I3" i="3"/>
  <c r="E3" i="3"/>
  <c r="H3" i="3"/>
  <c r="AB3" i="3"/>
  <c r="AU3" i="3" s="1"/>
  <c r="L3" i="3"/>
  <c r="Z3" i="3"/>
  <c r="AS3" i="3" s="1"/>
  <c r="AS98" i="3" s="1"/>
  <c r="V3" i="3"/>
  <c r="T3" i="3"/>
  <c r="Q3" i="3"/>
  <c r="G3" i="3"/>
  <c r="J3" i="3"/>
  <c r="M3" i="3"/>
  <c r="P3" i="3"/>
  <c r="O3" i="3"/>
  <c r="X3" i="3"/>
  <c r="AQ3" i="3" s="1"/>
  <c r="AQ98" i="3" s="1"/>
  <c r="R3" i="3"/>
  <c r="F3" i="3"/>
  <c r="AI101" i="3"/>
  <c r="AI100" i="3"/>
  <c r="AB2" i="3"/>
  <c r="L2" i="3"/>
  <c r="L102" i="3" s="1"/>
  <c r="E2" i="3"/>
  <c r="E102" i="3" s="1"/>
  <c r="D2" i="3"/>
  <c r="D102" i="3" s="1"/>
  <c r="Z2" i="3"/>
  <c r="H2" i="3"/>
  <c r="H102" i="3" s="1"/>
  <c r="U2" i="3"/>
  <c r="I2" i="3"/>
  <c r="I102" i="3" s="1"/>
  <c r="M2" i="3"/>
  <c r="X2" i="3"/>
  <c r="G2" i="3"/>
  <c r="G102" i="3" s="1"/>
  <c r="C2" i="3"/>
  <c r="F2" i="3"/>
  <c r="F102" i="3" s="1"/>
  <c r="K2" i="3"/>
  <c r="K102" i="3" s="1"/>
  <c r="O2" i="3"/>
  <c r="O102" i="3" s="1"/>
  <c r="Q2" i="3"/>
  <c r="Q102" i="3" s="1"/>
  <c r="T2" i="3"/>
  <c r="T102" i="3" s="1"/>
  <c r="AA2" i="3"/>
  <c r="AA102" i="3" s="1"/>
  <c r="Y2" i="3"/>
  <c r="Y102" i="3" s="1"/>
  <c r="W2" i="3"/>
  <c r="W102" i="3" s="1"/>
  <c r="V2" i="3"/>
  <c r="V102" i="3" s="1"/>
  <c r="S2" i="3"/>
  <c r="S102" i="3" s="1"/>
  <c r="R2" i="3"/>
  <c r="R102" i="3" s="1"/>
  <c r="N2" i="3"/>
  <c r="N102" i="3" s="1"/>
  <c r="P2" i="3"/>
  <c r="P102" i="3" s="1"/>
  <c r="J2" i="3"/>
  <c r="J102" i="3" s="1"/>
  <c r="H38" i="2"/>
  <c r="G38" i="2"/>
  <c r="K99" i="2"/>
  <c r="J99" i="2"/>
  <c r="I99" i="2"/>
  <c r="H99" i="2"/>
  <c r="G99" i="2"/>
  <c r="F99" i="2"/>
  <c r="E99" i="2"/>
  <c r="D99" i="2"/>
  <c r="C99" i="2"/>
  <c r="B99" i="2"/>
  <c r="K98" i="2"/>
  <c r="J98" i="2"/>
  <c r="I98" i="2"/>
  <c r="H98" i="2"/>
  <c r="G98" i="2"/>
  <c r="F98" i="2"/>
  <c r="E98" i="2"/>
  <c r="D98" i="2"/>
  <c r="C98" i="2"/>
  <c r="B98" i="2"/>
  <c r="F97" i="2"/>
  <c r="J97" i="2"/>
  <c r="I97" i="2"/>
  <c r="H97" i="2"/>
  <c r="G97" i="2"/>
  <c r="K97" i="2"/>
  <c r="E97" i="2"/>
  <c r="D97" i="2"/>
  <c r="C97" i="2"/>
  <c r="B97" i="2"/>
  <c r="F96" i="2"/>
  <c r="J96" i="2"/>
  <c r="I96" i="2"/>
  <c r="H96" i="2"/>
  <c r="G96" i="2"/>
  <c r="K96" i="2"/>
  <c r="E96" i="2"/>
  <c r="D96" i="2"/>
  <c r="C96" i="2"/>
  <c r="B96" i="2"/>
  <c r="K95" i="2"/>
  <c r="J95" i="2"/>
  <c r="I95" i="2"/>
  <c r="H95" i="2"/>
  <c r="G95" i="2"/>
  <c r="F95" i="2"/>
  <c r="E95" i="2"/>
  <c r="D95" i="2"/>
  <c r="C95" i="2"/>
  <c r="B95" i="2"/>
  <c r="F94" i="2"/>
  <c r="J94" i="2"/>
  <c r="I94" i="2"/>
  <c r="H94" i="2"/>
  <c r="G94" i="2"/>
  <c r="K94" i="2"/>
  <c r="E94" i="2"/>
  <c r="D94" i="2"/>
  <c r="C94" i="2"/>
  <c r="B94" i="2"/>
  <c r="K93" i="2"/>
  <c r="J93" i="2"/>
  <c r="I93" i="2"/>
  <c r="H93" i="2"/>
  <c r="G93" i="2"/>
  <c r="F93" i="2"/>
  <c r="E93" i="2"/>
  <c r="D93" i="2"/>
  <c r="C93" i="2"/>
  <c r="B93" i="2"/>
  <c r="K92" i="2"/>
  <c r="J92" i="2"/>
  <c r="I92" i="2"/>
  <c r="H92" i="2"/>
  <c r="G92" i="2"/>
  <c r="F92" i="2"/>
  <c r="E92" i="2"/>
  <c r="D92" i="2"/>
  <c r="C92" i="2"/>
  <c r="B92" i="2"/>
  <c r="K91" i="2"/>
  <c r="J91" i="2"/>
  <c r="I91" i="2"/>
  <c r="H91" i="2"/>
  <c r="G91" i="2"/>
  <c r="F91" i="2"/>
  <c r="E91" i="2"/>
  <c r="D91" i="2"/>
  <c r="C91" i="2"/>
  <c r="B91" i="2"/>
  <c r="K90" i="2"/>
  <c r="J90" i="2"/>
  <c r="I90" i="2"/>
  <c r="H90" i="2"/>
  <c r="G90" i="2"/>
  <c r="F90" i="2"/>
  <c r="E90" i="2"/>
  <c r="D90" i="2"/>
  <c r="C90" i="2"/>
  <c r="B90" i="2"/>
  <c r="K89" i="2"/>
  <c r="J89" i="2"/>
  <c r="I89" i="2"/>
  <c r="H89" i="2"/>
  <c r="G89" i="2"/>
  <c r="F89" i="2"/>
  <c r="E89" i="2"/>
  <c r="D89" i="2"/>
  <c r="C89" i="2"/>
  <c r="B89" i="2"/>
  <c r="F88" i="2"/>
  <c r="J88" i="2"/>
  <c r="I88" i="2"/>
  <c r="H88" i="2"/>
  <c r="G88" i="2"/>
  <c r="K88" i="2"/>
  <c r="E88" i="2"/>
  <c r="D88" i="2"/>
  <c r="C88" i="2"/>
  <c r="B88" i="2"/>
  <c r="K87" i="2"/>
  <c r="J87" i="2"/>
  <c r="I87" i="2"/>
  <c r="H87" i="2"/>
  <c r="G87" i="2"/>
  <c r="F87" i="2"/>
  <c r="E87" i="2"/>
  <c r="D87" i="2"/>
  <c r="C87" i="2"/>
  <c r="B87" i="2"/>
  <c r="K86" i="2"/>
  <c r="J86" i="2"/>
  <c r="I86" i="2"/>
  <c r="H86" i="2"/>
  <c r="G86" i="2"/>
  <c r="F86" i="2"/>
  <c r="E86" i="2"/>
  <c r="D86" i="2"/>
  <c r="C86" i="2"/>
  <c r="B86" i="2"/>
  <c r="K85" i="2"/>
  <c r="J85" i="2"/>
  <c r="I85" i="2"/>
  <c r="H85" i="2"/>
  <c r="G85" i="2"/>
  <c r="F85" i="2"/>
  <c r="E85" i="2"/>
  <c r="D85" i="2"/>
  <c r="C85" i="2"/>
  <c r="B85" i="2"/>
  <c r="K84" i="2"/>
  <c r="J84" i="2"/>
  <c r="I84" i="2"/>
  <c r="H84" i="2"/>
  <c r="G84" i="2"/>
  <c r="F84" i="2"/>
  <c r="E84" i="2"/>
  <c r="D84" i="2"/>
  <c r="C84" i="2"/>
  <c r="B84" i="2"/>
  <c r="K83" i="2"/>
  <c r="J83" i="2"/>
  <c r="I83" i="2"/>
  <c r="H83" i="2"/>
  <c r="G83" i="2"/>
  <c r="F83" i="2"/>
  <c r="E83" i="2"/>
  <c r="D83" i="2"/>
  <c r="C83" i="2"/>
  <c r="B83" i="2"/>
  <c r="K82" i="2"/>
  <c r="J82" i="2"/>
  <c r="I82" i="2"/>
  <c r="H82" i="2"/>
  <c r="G82" i="2"/>
  <c r="F82" i="2"/>
  <c r="E82" i="2"/>
  <c r="D82" i="2"/>
  <c r="C82" i="2"/>
  <c r="B82" i="2"/>
  <c r="K81" i="2"/>
  <c r="J81" i="2"/>
  <c r="I81" i="2"/>
  <c r="H81" i="2"/>
  <c r="G81" i="2"/>
  <c r="F81" i="2"/>
  <c r="E81" i="2"/>
  <c r="D81" i="2"/>
  <c r="C81" i="2"/>
  <c r="B81" i="2"/>
  <c r="K80" i="2"/>
  <c r="J80" i="2"/>
  <c r="I80" i="2"/>
  <c r="H80" i="2"/>
  <c r="G80" i="2"/>
  <c r="F80" i="2"/>
  <c r="E80" i="2"/>
  <c r="D80" i="2"/>
  <c r="C80" i="2"/>
  <c r="B80" i="2"/>
  <c r="K79" i="2"/>
  <c r="J79" i="2"/>
  <c r="I79" i="2"/>
  <c r="H79" i="2"/>
  <c r="G79" i="2"/>
  <c r="F79" i="2"/>
  <c r="E79" i="2"/>
  <c r="D79" i="2"/>
  <c r="C79" i="2"/>
  <c r="B79" i="2"/>
  <c r="K78" i="2"/>
  <c r="J78" i="2"/>
  <c r="I78" i="2"/>
  <c r="H78" i="2"/>
  <c r="G78" i="2"/>
  <c r="F78" i="2"/>
  <c r="E78" i="2"/>
  <c r="D78" i="2"/>
  <c r="C78" i="2"/>
  <c r="B78" i="2"/>
  <c r="K77" i="2"/>
  <c r="J77" i="2"/>
  <c r="I77" i="2"/>
  <c r="H77" i="2"/>
  <c r="G77" i="2"/>
  <c r="F77" i="2"/>
  <c r="E77" i="2"/>
  <c r="D77" i="2"/>
  <c r="C77" i="2"/>
  <c r="B77" i="2"/>
  <c r="B76" i="2"/>
  <c r="J76" i="2"/>
  <c r="I76" i="2"/>
  <c r="H76" i="2"/>
  <c r="G76" i="2"/>
  <c r="F76" i="2"/>
  <c r="E76" i="2"/>
  <c r="D76" i="2"/>
  <c r="C76" i="2"/>
  <c r="K76" i="2"/>
  <c r="K75" i="2"/>
  <c r="J75" i="2"/>
  <c r="I75" i="2"/>
  <c r="H75" i="2"/>
  <c r="G75" i="2"/>
  <c r="F75" i="2"/>
  <c r="E75" i="2"/>
  <c r="D75" i="2"/>
  <c r="C75" i="2"/>
  <c r="B75" i="2"/>
  <c r="K74" i="2"/>
  <c r="J74" i="2"/>
  <c r="I74" i="2"/>
  <c r="H74" i="2"/>
  <c r="G74" i="2"/>
  <c r="F74" i="2"/>
  <c r="E74" i="2"/>
  <c r="D74" i="2"/>
  <c r="C74" i="2"/>
  <c r="B74" i="2"/>
  <c r="K73" i="2"/>
  <c r="J73" i="2"/>
  <c r="I73" i="2"/>
  <c r="H73" i="2"/>
  <c r="G73" i="2"/>
  <c r="F73" i="2"/>
  <c r="E73" i="2"/>
  <c r="D73" i="2"/>
  <c r="C73" i="2"/>
  <c r="B73" i="2"/>
  <c r="K72" i="2"/>
  <c r="J72" i="2"/>
  <c r="I72" i="2"/>
  <c r="H72" i="2"/>
  <c r="G72" i="2"/>
  <c r="F72" i="2"/>
  <c r="E72" i="2"/>
  <c r="D72" i="2"/>
  <c r="C72" i="2"/>
  <c r="B72" i="2"/>
  <c r="K71" i="2"/>
  <c r="J71" i="2"/>
  <c r="I71" i="2"/>
  <c r="H71" i="2"/>
  <c r="G71" i="2"/>
  <c r="F71" i="2"/>
  <c r="E71" i="2"/>
  <c r="D71" i="2"/>
  <c r="C71" i="2"/>
  <c r="B71" i="2"/>
  <c r="K70" i="2"/>
  <c r="J70" i="2"/>
  <c r="I70" i="2"/>
  <c r="H70" i="2"/>
  <c r="G70" i="2"/>
  <c r="F70" i="2"/>
  <c r="E70" i="2"/>
  <c r="D70" i="2"/>
  <c r="C70" i="2"/>
  <c r="B70" i="2"/>
  <c r="K69" i="2"/>
  <c r="J69" i="2"/>
  <c r="I69" i="2"/>
  <c r="H69" i="2"/>
  <c r="G69" i="2"/>
  <c r="F69" i="2"/>
  <c r="E69" i="2"/>
  <c r="D69" i="2"/>
  <c r="C69" i="2"/>
  <c r="B69" i="2"/>
  <c r="K68" i="2"/>
  <c r="J68" i="2"/>
  <c r="I68" i="2"/>
  <c r="H68" i="2"/>
  <c r="G68" i="2"/>
  <c r="F68" i="2"/>
  <c r="E68" i="2"/>
  <c r="D68" i="2"/>
  <c r="C68" i="2"/>
  <c r="B68" i="2"/>
  <c r="K67" i="2"/>
  <c r="J67" i="2"/>
  <c r="I67" i="2"/>
  <c r="H67" i="2"/>
  <c r="G67" i="2"/>
  <c r="F67" i="2"/>
  <c r="E67" i="2"/>
  <c r="D67" i="2"/>
  <c r="C67" i="2"/>
  <c r="B67" i="2"/>
  <c r="K66" i="2"/>
  <c r="J66" i="2"/>
  <c r="I66" i="2"/>
  <c r="H66" i="2"/>
  <c r="G66" i="2"/>
  <c r="F66" i="2"/>
  <c r="E66" i="2"/>
  <c r="D66" i="2"/>
  <c r="C66" i="2"/>
  <c r="B66" i="2"/>
  <c r="K65" i="2"/>
  <c r="J65" i="2"/>
  <c r="I65" i="2"/>
  <c r="H65" i="2"/>
  <c r="G65" i="2"/>
  <c r="F65" i="2"/>
  <c r="E65" i="2"/>
  <c r="D65" i="2"/>
  <c r="C65" i="2"/>
  <c r="B65" i="2"/>
  <c r="F64" i="2"/>
  <c r="J64" i="2"/>
  <c r="I64" i="2"/>
  <c r="H64" i="2"/>
  <c r="G64" i="2"/>
  <c r="K64" i="2"/>
  <c r="E64" i="2"/>
  <c r="D64" i="2"/>
  <c r="C64" i="2"/>
  <c r="B64" i="2"/>
  <c r="F63" i="2"/>
  <c r="J63" i="2"/>
  <c r="I63" i="2"/>
  <c r="H63" i="2"/>
  <c r="G63" i="2"/>
  <c r="K63" i="2"/>
  <c r="E63" i="2"/>
  <c r="D63" i="2"/>
  <c r="C63" i="2"/>
  <c r="B63" i="2"/>
  <c r="K62" i="2"/>
  <c r="J62" i="2"/>
  <c r="H62" i="2"/>
  <c r="G62" i="2"/>
  <c r="F62" i="2"/>
  <c r="E62" i="2"/>
  <c r="D62" i="2"/>
  <c r="C62" i="2"/>
  <c r="B62" i="2"/>
  <c r="J61" i="2"/>
  <c r="K61" i="2"/>
  <c r="I61" i="2"/>
  <c r="H61" i="2"/>
  <c r="G61" i="2"/>
  <c r="F61" i="2"/>
  <c r="E61" i="2"/>
  <c r="D61" i="2"/>
  <c r="C61" i="2"/>
  <c r="B61" i="2"/>
  <c r="F60" i="2"/>
  <c r="J60" i="2"/>
  <c r="I60" i="2"/>
  <c r="H60" i="2"/>
  <c r="G60" i="2"/>
  <c r="K60" i="2"/>
  <c r="E60" i="2"/>
  <c r="D60" i="2"/>
  <c r="C60" i="2"/>
  <c r="B60" i="2"/>
  <c r="K59" i="2"/>
  <c r="J59" i="2"/>
  <c r="I59" i="2"/>
  <c r="H59" i="2"/>
  <c r="G59" i="2"/>
  <c r="F59" i="2"/>
  <c r="E59" i="2"/>
  <c r="D59" i="2"/>
  <c r="C59" i="2"/>
  <c r="B59" i="2"/>
  <c r="E58" i="2"/>
  <c r="J58" i="2"/>
  <c r="I58" i="2"/>
  <c r="H58" i="2"/>
  <c r="G58" i="2"/>
  <c r="F58" i="2"/>
  <c r="K58" i="2"/>
  <c r="D58" i="2"/>
  <c r="C58" i="2"/>
  <c r="B58" i="2"/>
  <c r="F57" i="2"/>
  <c r="J57" i="2"/>
  <c r="I57" i="2"/>
  <c r="H57" i="2"/>
  <c r="G57" i="2"/>
  <c r="K57" i="2"/>
  <c r="E57" i="2"/>
  <c r="D57" i="2"/>
  <c r="C57" i="2"/>
  <c r="B57" i="2"/>
  <c r="K56" i="2"/>
  <c r="J56" i="2"/>
  <c r="I56" i="2"/>
  <c r="H56" i="2"/>
  <c r="G56" i="2"/>
  <c r="F56" i="2"/>
  <c r="E56" i="2"/>
  <c r="D56" i="2"/>
  <c r="C56" i="2"/>
  <c r="B56" i="2"/>
  <c r="F55" i="2"/>
  <c r="J55" i="2"/>
  <c r="I55" i="2"/>
  <c r="H55" i="2"/>
  <c r="G55" i="2"/>
  <c r="K55" i="2"/>
  <c r="E55" i="2"/>
  <c r="D55" i="2"/>
  <c r="C55" i="2"/>
  <c r="B55" i="2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1" i="2"/>
  <c r="J51" i="2"/>
  <c r="I51" i="2"/>
  <c r="H51" i="2"/>
  <c r="G51" i="2"/>
  <c r="F51" i="2"/>
  <c r="E51" i="2"/>
  <c r="D51" i="2"/>
  <c r="K51" i="2"/>
  <c r="B51" i="2"/>
  <c r="K50" i="2"/>
  <c r="J50" i="2"/>
  <c r="I50" i="2"/>
  <c r="H50" i="2"/>
  <c r="G50" i="2"/>
  <c r="F50" i="2"/>
  <c r="E50" i="2"/>
  <c r="D50" i="2"/>
  <c r="C50" i="2"/>
  <c r="B50" i="2"/>
  <c r="K49" i="2"/>
  <c r="J49" i="2"/>
  <c r="I49" i="2"/>
  <c r="H49" i="2"/>
  <c r="G49" i="2"/>
  <c r="F49" i="2"/>
  <c r="E49" i="2"/>
  <c r="D49" i="2"/>
  <c r="C49" i="2"/>
  <c r="B49" i="2"/>
  <c r="K48" i="2"/>
  <c r="J48" i="2"/>
  <c r="I48" i="2"/>
  <c r="H48" i="2"/>
  <c r="G48" i="2"/>
  <c r="F48" i="2"/>
  <c r="E48" i="2"/>
  <c r="D48" i="2"/>
  <c r="C48" i="2"/>
  <c r="B48" i="2"/>
  <c r="K47" i="2"/>
  <c r="I47" i="2"/>
  <c r="H47" i="2"/>
  <c r="G47" i="2"/>
  <c r="F47" i="2"/>
  <c r="E47" i="2"/>
  <c r="D47" i="2"/>
  <c r="C47" i="2"/>
  <c r="B47" i="2"/>
  <c r="K46" i="2"/>
  <c r="J46" i="2"/>
  <c r="I46" i="2"/>
  <c r="H46" i="2"/>
  <c r="G46" i="2"/>
  <c r="F46" i="2"/>
  <c r="E46" i="2"/>
  <c r="D46" i="2"/>
  <c r="C46" i="2"/>
  <c r="B46" i="2"/>
  <c r="J45" i="2"/>
  <c r="K45" i="2"/>
  <c r="I45" i="2"/>
  <c r="H45" i="2"/>
  <c r="G45" i="2"/>
  <c r="F45" i="2"/>
  <c r="E45" i="2"/>
  <c r="D45" i="2"/>
  <c r="C45" i="2"/>
  <c r="B45" i="2"/>
  <c r="K44" i="2"/>
  <c r="J44" i="2"/>
  <c r="I44" i="2"/>
  <c r="H44" i="2"/>
  <c r="G44" i="2"/>
  <c r="F44" i="2"/>
  <c r="E44" i="2"/>
  <c r="D44" i="2"/>
  <c r="C44" i="2"/>
  <c r="B44" i="2"/>
  <c r="K43" i="2"/>
  <c r="J43" i="2"/>
  <c r="I43" i="2"/>
  <c r="H43" i="2"/>
  <c r="G43" i="2"/>
  <c r="F43" i="2"/>
  <c r="E43" i="2"/>
  <c r="D43" i="2"/>
  <c r="C43" i="2"/>
  <c r="B43" i="2"/>
  <c r="K42" i="2"/>
  <c r="J42" i="2"/>
  <c r="I42" i="2"/>
  <c r="H42" i="2"/>
  <c r="G42" i="2"/>
  <c r="F42" i="2"/>
  <c r="E42" i="2"/>
  <c r="D42" i="2"/>
  <c r="C42" i="2"/>
  <c r="B42" i="2"/>
  <c r="K41" i="2"/>
  <c r="J41" i="2"/>
  <c r="I41" i="2"/>
  <c r="H41" i="2"/>
  <c r="G41" i="2"/>
  <c r="F41" i="2"/>
  <c r="E41" i="2"/>
  <c r="D41" i="2"/>
  <c r="C41" i="2"/>
  <c r="B41" i="2"/>
  <c r="K40" i="2"/>
  <c r="J40" i="2"/>
  <c r="I40" i="2"/>
  <c r="H40" i="2"/>
  <c r="G40" i="2"/>
  <c r="F40" i="2"/>
  <c r="E40" i="2"/>
  <c r="D40" i="2"/>
  <c r="C40" i="2"/>
  <c r="B40" i="2"/>
  <c r="G39" i="2"/>
  <c r="J39" i="2"/>
  <c r="I39" i="2"/>
  <c r="H39" i="2"/>
  <c r="K39" i="2"/>
  <c r="F39" i="2"/>
  <c r="E39" i="2"/>
  <c r="D39" i="2"/>
  <c r="C39" i="2"/>
  <c r="B39" i="2"/>
  <c r="E38" i="2"/>
  <c r="J38" i="2"/>
  <c r="I38" i="2"/>
  <c r="F38" i="2"/>
  <c r="K38" i="2"/>
  <c r="D38" i="2"/>
  <c r="C38" i="2"/>
  <c r="B38" i="2"/>
  <c r="K37" i="2"/>
  <c r="J37" i="2"/>
  <c r="H37" i="2"/>
  <c r="G37" i="2"/>
  <c r="F37" i="2"/>
  <c r="E37" i="2"/>
  <c r="D37" i="2"/>
  <c r="C37" i="2"/>
  <c r="B37" i="2"/>
  <c r="I36" i="2"/>
  <c r="J36" i="2"/>
  <c r="K36" i="2"/>
  <c r="H36" i="2"/>
  <c r="G36" i="2"/>
  <c r="F36" i="2"/>
  <c r="E36" i="2"/>
  <c r="D36" i="2"/>
  <c r="C36" i="2"/>
  <c r="B36" i="2"/>
  <c r="F35" i="2"/>
  <c r="J35" i="2"/>
  <c r="I35" i="2"/>
  <c r="H35" i="2"/>
  <c r="G35" i="2"/>
  <c r="K35" i="2"/>
  <c r="E35" i="2"/>
  <c r="D35" i="2"/>
  <c r="C35" i="2"/>
  <c r="B35" i="2"/>
  <c r="K34" i="2"/>
  <c r="J34" i="2"/>
  <c r="I34" i="2"/>
  <c r="H34" i="2"/>
  <c r="G34" i="2"/>
  <c r="F34" i="2"/>
  <c r="E34" i="2"/>
  <c r="D34" i="2"/>
  <c r="C34" i="2"/>
  <c r="B34" i="2"/>
  <c r="D33" i="2"/>
  <c r="J33" i="2"/>
  <c r="I33" i="2"/>
  <c r="H33" i="2"/>
  <c r="G33" i="2"/>
  <c r="F33" i="2"/>
  <c r="E33" i="2"/>
  <c r="K33" i="2"/>
  <c r="C33" i="2"/>
  <c r="B33" i="2"/>
  <c r="F32" i="2"/>
  <c r="J32" i="2"/>
  <c r="I32" i="2"/>
  <c r="H32" i="2"/>
  <c r="G32" i="2"/>
  <c r="K32" i="2"/>
  <c r="E32" i="2"/>
  <c r="D32" i="2"/>
  <c r="C32" i="2"/>
  <c r="B32" i="2"/>
  <c r="K31" i="2"/>
  <c r="J31" i="2"/>
  <c r="I31" i="2"/>
  <c r="H31" i="2"/>
  <c r="G31" i="2"/>
  <c r="F31" i="2"/>
  <c r="E31" i="2"/>
  <c r="D31" i="2"/>
  <c r="C31" i="2"/>
  <c r="B31" i="2"/>
  <c r="F30" i="2"/>
  <c r="J30" i="2"/>
  <c r="I30" i="2"/>
  <c r="H30" i="2"/>
  <c r="G30" i="2"/>
  <c r="K30" i="2"/>
  <c r="E30" i="2"/>
  <c r="D30" i="2"/>
  <c r="C30" i="2"/>
  <c r="B30" i="2"/>
  <c r="K29" i="2"/>
  <c r="J29" i="2"/>
  <c r="I29" i="2"/>
  <c r="H29" i="2"/>
  <c r="G29" i="2"/>
  <c r="F29" i="2"/>
  <c r="E29" i="2"/>
  <c r="D29" i="2"/>
  <c r="C29" i="2"/>
  <c r="B29" i="2"/>
  <c r="K28" i="2"/>
  <c r="J28" i="2"/>
  <c r="I28" i="2"/>
  <c r="H28" i="2"/>
  <c r="G28" i="2"/>
  <c r="F28" i="2"/>
  <c r="E28" i="2"/>
  <c r="D28" i="2"/>
  <c r="C28" i="2"/>
  <c r="B28" i="2"/>
  <c r="K27" i="2"/>
  <c r="J27" i="2"/>
  <c r="I27" i="2"/>
  <c r="H27" i="2"/>
  <c r="G27" i="2"/>
  <c r="F27" i="2"/>
  <c r="E27" i="2"/>
  <c r="D27" i="2"/>
  <c r="C27" i="2"/>
  <c r="B27" i="2"/>
  <c r="I26" i="2"/>
  <c r="J26" i="2"/>
  <c r="K26" i="2"/>
  <c r="H26" i="2"/>
  <c r="G26" i="2"/>
  <c r="F26" i="2"/>
  <c r="E26" i="2"/>
  <c r="D26" i="2"/>
  <c r="C26" i="2"/>
  <c r="B26" i="2"/>
  <c r="K25" i="2"/>
  <c r="J25" i="2"/>
  <c r="I25" i="2"/>
  <c r="H25" i="2"/>
  <c r="G25" i="2"/>
  <c r="F25" i="2"/>
  <c r="E25" i="2"/>
  <c r="D25" i="2"/>
  <c r="C25" i="2"/>
  <c r="B25" i="2"/>
  <c r="K24" i="2"/>
  <c r="J24" i="2"/>
  <c r="I24" i="2"/>
  <c r="H24" i="2"/>
  <c r="G24" i="2"/>
  <c r="F24" i="2"/>
  <c r="E24" i="2"/>
  <c r="D24" i="2"/>
  <c r="C24" i="2"/>
  <c r="B24" i="2"/>
  <c r="K23" i="2"/>
  <c r="J23" i="2"/>
  <c r="I23" i="2"/>
  <c r="H23" i="2"/>
  <c r="G23" i="2"/>
  <c r="F23" i="2"/>
  <c r="E23" i="2"/>
  <c r="D23" i="2"/>
  <c r="C23" i="2"/>
  <c r="B23" i="2"/>
  <c r="K22" i="2"/>
  <c r="J22" i="2"/>
  <c r="I22" i="2"/>
  <c r="H22" i="2"/>
  <c r="G22" i="2"/>
  <c r="F22" i="2"/>
  <c r="E22" i="2"/>
  <c r="D22" i="2"/>
  <c r="C22" i="2"/>
  <c r="B22" i="2"/>
  <c r="K21" i="2"/>
  <c r="J21" i="2"/>
  <c r="I21" i="2"/>
  <c r="H21" i="2"/>
  <c r="G21" i="2"/>
  <c r="F21" i="2"/>
  <c r="E21" i="2"/>
  <c r="D21" i="2"/>
  <c r="C21" i="2"/>
  <c r="B21" i="2"/>
  <c r="K20" i="2"/>
  <c r="J20" i="2"/>
  <c r="I20" i="2"/>
  <c r="H20" i="2"/>
  <c r="G20" i="2"/>
  <c r="F20" i="2"/>
  <c r="E20" i="2"/>
  <c r="D20" i="2"/>
  <c r="C20" i="2"/>
  <c r="B20" i="2"/>
  <c r="K19" i="2"/>
  <c r="J19" i="2"/>
  <c r="I19" i="2"/>
  <c r="H19" i="2"/>
  <c r="G19" i="2"/>
  <c r="F19" i="2"/>
  <c r="E19" i="2"/>
  <c r="D19" i="2"/>
  <c r="C19" i="2"/>
  <c r="B19" i="2"/>
  <c r="K18" i="2"/>
  <c r="J18" i="2"/>
  <c r="I18" i="2"/>
  <c r="H18" i="2"/>
  <c r="G18" i="2"/>
  <c r="F18" i="2"/>
  <c r="E18" i="2"/>
  <c r="D18" i="2"/>
  <c r="C18" i="2"/>
  <c r="B18" i="2"/>
  <c r="K17" i="2"/>
  <c r="J17" i="2"/>
  <c r="I17" i="2"/>
  <c r="H17" i="2"/>
  <c r="G17" i="2"/>
  <c r="F17" i="2"/>
  <c r="E17" i="2"/>
  <c r="D17" i="2"/>
  <c r="C17" i="2"/>
  <c r="B17" i="2"/>
  <c r="K16" i="2"/>
  <c r="J16" i="2"/>
  <c r="I16" i="2"/>
  <c r="H16" i="2"/>
  <c r="G16" i="2"/>
  <c r="F16" i="2"/>
  <c r="E16" i="2"/>
  <c r="D16" i="2"/>
  <c r="C16" i="2"/>
  <c r="B16" i="2"/>
  <c r="K15" i="2"/>
  <c r="J15" i="2"/>
  <c r="I15" i="2"/>
  <c r="H15" i="2"/>
  <c r="G15" i="2"/>
  <c r="F15" i="2"/>
  <c r="E15" i="2"/>
  <c r="D15" i="2"/>
  <c r="C15" i="2"/>
  <c r="B15" i="2"/>
  <c r="F14" i="2"/>
  <c r="J14" i="2"/>
  <c r="I14" i="2"/>
  <c r="H14" i="2"/>
  <c r="G14" i="2"/>
  <c r="K14" i="2"/>
  <c r="E14" i="2"/>
  <c r="D14" i="2"/>
  <c r="C14" i="2"/>
  <c r="B14" i="2"/>
  <c r="K13" i="2"/>
  <c r="J13" i="2"/>
  <c r="I13" i="2"/>
  <c r="H13" i="2"/>
  <c r="G13" i="2"/>
  <c r="F13" i="2"/>
  <c r="E13" i="2"/>
  <c r="D13" i="2"/>
  <c r="C13" i="2"/>
  <c r="B13" i="2"/>
  <c r="K12" i="2"/>
  <c r="J12" i="2"/>
  <c r="I12" i="2"/>
  <c r="H12" i="2"/>
  <c r="G12" i="2"/>
  <c r="F12" i="2"/>
  <c r="E12" i="2"/>
  <c r="D12" i="2"/>
  <c r="C12" i="2"/>
  <c r="B12" i="2"/>
  <c r="K11" i="2"/>
  <c r="J11" i="2"/>
  <c r="I11" i="2"/>
  <c r="H11" i="2"/>
  <c r="G11" i="2"/>
  <c r="F11" i="2"/>
  <c r="E11" i="2"/>
  <c r="D11" i="2"/>
  <c r="C11" i="2"/>
  <c r="B11" i="2"/>
  <c r="K10" i="2"/>
  <c r="J10" i="2"/>
  <c r="I10" i="2"/>
  <c r="H10" i="2"/>
  <c r="G10" i="2"/>
  <c r="F10" i="2"/>
  <c r="E10" i="2"/>
  <c r="D10" i="2"/>
  <c r="C10" i="2"/>
  <c r="B10" i="2"/>
  <c r="K9" i="2"/>
  <c r="J9" i="2"/>
  <c r="I9" i="2"/>
  <c r="H9" i="2"/>
  <c r="G9" i="2"/>
  <c r="F9" i="2"/>
  <c r="E9" i="2"/>
  <c r="D9" i="2"/>
  <c r="C9" i="2"/>
  <c r="B9" i="2"/>
  <c r="F8" i="2"/>
  <c r="J8" i="2"/>
  <c r="I8" i="2"/>
  <c r="H8" i="2"/>
  <c r="G8" i="2"/>
  <c r="K8" i="2"/>
  <c r="E8" i="2"/>
  <c r="D8" i="2"/>
  <c r="C8" i="2"/>
  <c r="B8" i="2"/>
  <c r="F7" i="2"/>
  <c r="J7" i="2"/>
  <c r="I7" i="2"/>
  <c r="H7" i="2"/>
  <c r="G7" i="2"/>
  <c r="K7" i="2"/>
  <c r="E7" i="2"/>
  <c r="D7" i="2"/>
  <c r="C7" i="2"/>
  <c r="B7" i="2"/>
  <c r="K6" i="2"/>
  <c r="J6" i="2"/>
  <c r="I6" i="2"/>
  <c r="H6" i="2"/>
  <c r="G6" i="2"/>
  <c r="F6" i="2"/>
  <c r="E6" i="2"/>
  <c r="D6" i="2"/>
  <c r="C6" i="2"/>
  <c r="B6" i="2"/>
  <c r="F5" i="2"/>
  <c r="J5" i="2"/>
  <c r="I5" i="2"/>
  <c r="H5" i="2"/>
  <c r="G5" i="2"/>
  <c r="K5" i="2"/>
  <c r="E5" i="2"/>
  <c r="D5" i="2"/>
  <c r="C5" i="2"/>
  <c r="B5" i="2"/>
  <c r="K4" i="2"/>
  <c r="J4" i="2"/>
  <c r="I4" i="2"/>
  <c r="H4" i="2"/>
  <c r="G4" i="2"/>
  <c r="F4" i="2"/>
  <c r="E4" i="2"/>
  <c r="D4" i="2"/>
  <c r="C4" i="2"/>
  <c r="B4" i="2"/>
  <c r="K3" i="2"/>
  <c r="J3" i="2"/>
  <c r="I3" i="2"/>
  <c r="H3" i="2"/>
  <c r="G3" i="2"/>
  <c r="F3" i="2"/>
  <c r="E3" i="2"/>
  <c r="D3" i="2"/>
  <c r="C3" i="2"/>
  <c r="B3" i="2"/>
  <c r="K2" i="2"/>
  <c r="K100" i="2" s="1"/>
  <c r="J2" i="2"/>
  <c r="I2" i="2"/>
  <c r="I100" i="2" s="1"/>
  <c r="H2" i="2"/>
  <c r="H100" i="2" s="1"/>
  <c r="G2" i="2"/>
  <c r="F2" i="2"/>
  <c r="F100" i="2" s="1"/>
  <c r="E2" i="2"/>
  <c r="E100" i="2" s="1"/>
  <c r="D2" i="2"/>
  <c r="D100" i="2" s="1"/>
  <c r="C2" i="2"/>
  <c r="B2" i="2"/>
  <c r="B100" i="2" s="1"/>
  <c r="U102" i="3" l="1"/>
  <c r="M102" i="3"/>
  <c r="X102" i="3"/>
  <c r="Z102" i="3"/>
  <c r="B93" i="3"/>
  <c r="B79" i="3"/>
  <c r="B32" i="3"/>
  <c r="AU98" i="3"/>
  <c r="AB102" i="3"/>
  <c r="B50" i="3"/>
  <c r="B24" i="3"/>
  <c r="B90" i="3"/>
  <c r="B34" i="3"/>
  <c r="C102" i="3"/>
  <c r="B2" i="3"/>
  <c r="B65" i="3"/>
  <c r="B58" i="3"/>
  <c r="B47" i="3"/>
  <c r="B27" i="3"/>
  <c r="B11" i="3"/>
  <c r="B10" i="3"/>
  <c r="B91" i="3"/>
  <c r="B83" i="3"/>
  <c r="B78" i="3"/>
  <c r="B66" i="3"/>
  <c r="B61" i="3"/>
  <c r="B60" i="3"/>
  <c r="B55" i="3"/>
  <c r="B54" i="3"/>
  <c r="B53" i="3"/>
  <c r="B39" i="3"/>
  <c r="B37" i="3"/>
  <c r="B29" i="3"/>
  <c r="B12" i="3"/>
  <c r="B4" i="3"/>
  <c r="B44" i="3"/>
  <c r="B38" i="3"/>
  <c r="B31" i="3"/>
  <c r="B30" i="3"/>
  <c r="B25" i="3"/>
  <c r="B13" i="3"/>
  <c r="B3" i="3"/>
  <c r="B98" i="3"/>
  <c r="B92" i="3"/>
  <c r="B89" i="3"/>
  <c r="B76" i="3"/>
  <c r="B75" i="3"/>
  <c r="B68" i="3"/>
  <c r="B62" i="3"/>
  <c r="B45" i="3"/>
  <c r="B36" i="3"/>
  <c r="B35" i="3"/>
  <c r="B15" i="3"/>
  <c r="B14" i="3"/>
  <c r="B8" i="3"/>
  <c r="B5" i="3"/>
  <c r="B57" i="3"/>
  <c r="B56" i="3"/>
  <c r="B26" i="3"/>
  <c r="B23" i="3"/>
  <c r="B22" i="3"/>
  <c r="B17" i="3"/>
  <c r="B6" i="3"/>
  <c r="B99" i="3"/>
  <c r="B95" i="3"/>
  <c r="B87" i="3"/>
  <c r="B84" i="3"/>
  <c r="B82" i="3"/>
  <c r="B81" i="3"/>
  <c r="B73" i="3"/>
  <c r="B70" i="3"/>
  <c r="B67" i="3"/>
  <c r="B64" i="3"/>
  <c r="B48" i="3"/>
  <c r="B18" i="3"/>
  <c r="B80" i="3"/>
  <c r="B41" i="3"/>
  <c r="B28" i="3"/>
  <c r="B77" i="3"/>
  <c r="B71" i="3"/>
  <c r="B69" i="3"/>
  <c r="B59" i="3"/>
  <c r="B43" i="3"/>
  <c r="B21" i="3"/>
  <c r="B19" i="3"/>
  <c r="B16" i="3"/>
  <c r="B9" i="3"/>
  <c r="B7" i="3"/>
  <c r="B97" i="3"/>
  <c r="B96" i="3"/>
  <c r="B94" i="3"/>
  <c r="B86" i="3"/>
  <c r="B85" i="3"/>
  <c r="B46" i="3"/>
  <c r="B72" i="3"/>
  <c r="B63" i="3"/>
  <c r="B52" i="3"/>
  <c r="B49" i="3"/>
  <c r="B88" i="3"/>
  <c r="B74" i="3"/>
  <c r="B51" i="3"/>
  <c r="B42" i="3"/>
  <c r="B40" i="3"/>
  <c r="B33" i="3"/>
  <c r="B20" i="3"/>
  <c r="G100" i="2"/>
  <c r="J100" i="2"/>
  <c r="C100" i="2"/>
  <c r="B10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08" authorId="0" shapeId="0" xr:uid="{40E7D928-041C-1844-AFF1-2337519304B2}">
      <text>
        <r>
          <rPr>
            <sz val="12"/>
            <color theme="1"/>
            <rFont val="Aptos Narrow"/>
            <family val="2"/>
            <scheme val="minor"/>
          </rPr>
          <t>======
ID#AAABwI8mPMs
Judy Peng    (2025-11-16 01:50:34)
CLICO/BAICO failure</t>
        </r>
      </text>
    </comment>
    <comment ref="A405" authorId="0" shapeId="0" xr:uid="{720AE610-75B5-F648-B8D9-502024BFCF07}">
      <text>
        <r>
          <rPr>
            <sz val="12"/>
            <color theme="1"/>
            <rFont val="Aptos Narrow"/>
            <family val="2"/>
            <scheme val="minor"/>
          </rPr>
          <t>======
ID#AAABtYn6AtY
Judy Peng    (2025-11-14 01:17:58)
corrected Nov 13</t>
        </r>
      </text>
    </comment>
    <comment ref="A709" authorId="0" shapeId="0" xr:uid="{6D2F7EBA-ADE8-F345-B4D4-57335B6162FC}">
      <text>
        <r>
          <rPr>
            <sz val="12"/>
            <color theme="1"/>
            <rFont val="Aptos Narrow"/>
            <family val="2"/>
            <scheme val="minor"/>
          </rPr>
          <t>======
ID#AAABtYmEEno
Judy Peng    (2025-11-13 23:28:06)
corrected on Nov 13</t>
        </r>
      </text>
    </comment>
  </commentList>
</comments>
</file>

<file path=xl/sharedStrings.xml><?xml version="1.0" encoding="utf-8"?>
<sst xmlns="http://schemas.openxmlformats.org/spreadsheetml/2006/main" count="3326" uniqueCount="1441">
  <si>
    <t>YEAR FAILED</t>
  </si>
  <si>
    <t>Check</t>
  </si>
  <si>
    <t>COMPANY NAME</t>
  </si>
  <si>
    <t>TYPE</t>
  </si>
  <si>
    <t>STATE/PROVINCE</t>
  </si>
  <si>
    <t>COUNTRY</t>
  </si>
  <si>
    <t>ALGERIA</t>
  </si>
  <si>
    <t>P&amp;C</t>
  </si>
  <si>
    <t>Societe Transcontinentale d'Assurance et de Reassurance (Star Hana)</t>
  </si>
  <si>
    <t>ANDORRA</t>
  </si>
  <si>
    <t>Assegurances Generals, SA</t>
  </si>
  <si>
    <t>ANGOLA</t>
  </si>
  <si>
    <t>Meu Seguros</t>
  </si>
  <si>
    <t>Mandume Seguros</t>
  </si>
  <si>
    <t>Composite</t>
  </si>
  <si>
    <t>Glinn Seguros</t>
  </si>
  <si>
    <t>AAA Seguros, S.A.</t>
  </si>
  <si>
    <t>Garantia Seguros, S.A.</t>
  </si>
  <si>
    <t>Master Seguros, S.A.</t>
  </si>
  <si>
    <t>Internacional Seguros, S.A.</t>
  </si>
  <si>
    <t>Triunfal Seguros, S.A.</t>
  </si>
  <si>
    <t>Bonws Seguros, S.A.</t>
  </si>
  <si>
    <t>ARGENTINA</t>
  </si>
  <si>
    <t>FAAF S.A.</t>
  </si>
  <si>
    <t>Federación Agraria Argentina Seguros de Retiro S.A.</t>
  </si>
  <si>
    <t>L&amp;H</t>
  </si>
  <si>
    <t>General Paz Seguros S.A.</t>
  </si>
  <si>
    <t>I.A.B. Cía. de Seguros S.A.</t>
  </si>
  <si>
    <t>Instituto Italo Argentino de Seguros Grales. S.A.</t>
  </si>
  <si>
    <t>La Previsión Coop. de Seguros Lda.</t>
  </si>
  <si>
    <t>La Previsión Seguros de Retiro Coop. Lda.</t>
  </si>
  <si>
    <t>La Previsión VIDA Sociedad Anónima</t>
  </si>
  <si>
    <t>Mercosur Cía. Americana de Seguros S.A.</t>
  </si>
  <si>
    <t>Río de la Plata Cía. de Seguros</t>
  </si>
  <si>
    <t>Touring Coop. de Seguros Lda.</t>
  </si>
  <si>
    <t>Cía. Arg. de Seguros ANTA S.A.</t>
  </si>
  <si>
    <t>Cía. Arg. de Seguros La Acción S.A.</t>
  </si>
  <si>
    <t>Cúspide Cía. Arg. de Seguros S.A.</t>
  </si>
  <si>
    <t>La Ibero Platense Cía. Arg. de Seguros</t>
  </si>
  <si>
    <t>Omega Cooperativa de Seguros Limitada</t>
  </si>
  <si>
    <t>Omega Seguros SA</t>
  </si>
  <si>
    <t>Reliance National Cía. Arg. de Seguros S.A.</t>
  </si>
  <si>
    <t>Cía. Arg. de Seguros Visión S.A.</t>
  </si>
  <si>
    <t>Garantía Cía. Arg. de Seg. S.A.</t>
  </si>
  <si>
    <t>Inca Cía. de Seguros de Retiro</t>
  </si>
  <si>
    <t>Inca S.A. Cía. de Seguros</t>
  </si>
  <si>
    <t>La Uruguaya Argentina Cía. de Seguros S.A.</t>
  </si>
  <si>
    <t>Seguridad Coop. de Seguros Lda.</t>
  </si>
  <si>
    <t>India Cía. de Seguros Grales. S.A.</t>
  </si>
  <si>
    <t>Suizo Argentina Cia. de Seg. S.A.</t>
  </si>
  <si>
    <t>Fata Seguros SA</t>
  </si>
  <si>
    <t>Columbia SA de Seguros</t>
  </si>
  <si>
    <t>Lua Seguros La Porteña SA</t>
  </si>
  <si>
    <t>Responsabilidad Patronal Aseguradora de Riesgos del Trabajo S.A.</t>
  </si>
  <si>
    <t>Luz ART</t>
  </si>
  <si>
    <t>Protección Buenos Aires Sociedad Anónima Cía. de Seguros</t>
  </si>
  <si>
    <t>Trainmet Seguros S.A.</t>
  </si>
  <si>
    <t>Oversafe Seguros de Retiro S.A.</t>
  </si>
  <si>
    <t>Unidos Cía. de Seguros de Retiro S.A.</t>
  </si>
  <si>
    <t>Profuturo Cía. de Seguros de Retiro S.A.</t>
  </si>
  <si>
    <t>La Economía Comercial S.A. de Seguros Grales.</t>
  </si>
  <si>
    <t>Aseguradora de Riegos del Trabajo Interaccion S.A.</t>
  </si>
  <si>
    <t>Aseguradora Federal Argentina S.A.</t>
  </si>
  <si>
    <t>Aseguradora de Riesgos del Trabajo Liderar S.A.</t>
  </si>
  <si>
    <t>Escudo Seguros S.A.</t>
  </si>
  <si>
    <t>Juncal Cía. de seguros de vida y patrimoniales S.A.</t>
  </si>
  <si>
    <t>TPC Compañía de Seguros S.A.</t>
  </si>
  <si>
    <t>Caledonia Argentina Compañía de Seguros S.A.</t>
  </si>
  <si>
    <t>ORBIS Compañía Argentina de Seguros S.A.</t>
  </si>
  <si>
    <t>LATIN American Seguros S.A.</t>
  </si>
  <si>
    <t>Boston Compañía Argentina de Seguros S.A.</t>
  </si>
  <si>
    <t>AUSTRALIA</t>
  </si>
  <si>
    <t>HIH Insurance Ltd</t>
  </si>
  <si>
    <t>Australian Family Assurance Ltd</t>
  </si>
  <si>
    <t>AZERBAIJAN</t>
  </si>
  <si>
    <t xml:space="preserve">Azer-Asia Insurance Company 
</t>
  </si>
  <si>
    <t>Absheron Insurance Company</t>
  </si>
  <si>
    <t>Royal Insurance</t>
  </si>
  <si>
    <t>Era-Trans Insurance OJSC</t>
  </si>
  <si>
    <t>Alfa Insurance  OJSC</t>
  </si>
  <si>
    <t>Buta Insurance</t>
  </si>
  <si>
    <t>International Insurance Company</t>
  </si>
  <si>
    <t>Azergarant Insurance</t>
  </si>
  <si>
    <t>Standard Insurance Company</t>
  </si>
  <si>
    <t>Azərsığorta OJSC</t>
  </si>
  <si>
    <t>Baku Insurance OJSC</t>
  </si>
  <si>
    <t>BAHAMAS</t>
  </si>
  <si>
    <t>CLICO (Bahamas) Limited</t>
  </si>
  <si>
    <t>BAICO (Bahamas) Limited</t>
  </si>
  <si>
    <t>BAHRAIN</t>
  </si>
  <si>
    <t>Iran Insurance Company (Bahrain Branch)</t>
  </si>
  <si>
    <t>Arab Insurance Group (ARIG)</t>
  </si>
  <si>
    <t>Reinsurance</t>
  </si>
  <si>
    <t>BANGLADESH</t>
  </si>
  <si>
    <t xml:space="preserve"> Standard Insurance Company </t>
  </si>
  <si>
    <t>BARBADOS</t>
  </si>
  <si>
    <t>CLICO International General Insurance Limited</t>
  </si>
  <si>
    <t>BAICO (Barbados) Limited</t>
  </si>
  <si>
    <t>CLICO International Life Insurance Limited</t>
  </si>
  <si>
    <t>Equity Insurance Company</t>
  </si>
  <si>
    <t>BELGIUM</t>
  </si>
  <si>
    <t>Cegass SA</t>
  </si>
  <si>
    <t>Ethias</t>
  </si>
  <si>
    <t>Intégrale SA</t>
  </si>
  <si>
    <t>BELIZE</t>
  </si>
  <si>
    <t>CLICO (Belize) Limited</t>
  </si>
  <si>
    <t>Paragon International Insurance Ltd.</t>
  </si>
  <si>
    <t>BERMUDA</t>
  </si>
  <si>
    <t>Bermuda Fire and Marine Insurance Company</t>
  </si>
  <si>
    <t>P.E.G. Reinsurance Ltd</t>
  </si>
  <si>
    <t>BluePoint Re Ltd</t>
  </si>
  <si>
    <t>British American Insurance Company (Bermuda branch)</t>
  </si>
  <si>
    <t>Lehman Re</t>
  </si>
  <si>
    <t>South of England Protection and Indemnity Association (Bermuda) Ltd</t>
  </si>
  <si>
    <t>New Olympia Re Ltd</t>
  </si>
  <si>
    <t>Zephyr Reinsurance Holdings Ltd.</t>
  </si>
  <si>
    <t>PB Life and Annuity Co. Ltd.</t>
  </si>
  <si>
    <t>Lighthouse Insurance Company Limited</t>
  </si>
  <si>
    <t>Excelsior Insurance Ltd</t>
  </si>
  <si>
    <t>Greins Global Ltd.</t>
  </si>
  <si>
    <t>British Steamship Protection and Indemnity Association (Bermuda) Limited</t>
  </si>
  <si>
    <t>General Professional Indemnity Ltd.</t>
  </si>
  <si>
    <t>Custodian Life Limited</t>
  </si>
  <si>
    <t>Vesttoo Alpha P&amp;C Fund, LP (Vesttoo Fund)</t>
  </si>
  <si>
    <t>Vesttoo Alpha P&amp;C Ltd. (company)</t>
  </si>
  <si>
    <t>R&amp;Q Insurance Holdings Ltd</t>
  </si>
  <si>
    <t>Tahoe Life Insurance Company Limited</t>
  </si>
  <si>
    <t>Northeast Insurance Company Ltd.</t>
  </si>
  <si>
    <t>Fleming International Reinsurance Ltd</t>
  </si>
  <si>
    <t>BOLIVIA</t>
  </si>
  <si>
    <t>La Fenix Boliviana de Seguros y Reaseguros</t>
  </si>
  <si>
    <t>Seguros Provida SA</t>
  </si>
  <si>
    <t>BOTSWANA</t>
  </si>
  <si>
    <t>General Insurance Botswana</t>
  </si>
  <si>
    <t>Maemo Cell Insurance Company (Pty) Limited</t>
  </si>
  <si>
    <t>Grand First (Pty) Ltd t/a Grand First Insurance (“Grand First”)</t>
  </si>
  <si>
    <t>Heritage Life &amp; Risk Management (Pty) Ltd</t>
  </si>
  <si>
    <t>Own Insurance (Pty) Ltd</t>
  </si>
  <si>
    <t>Rea Tsosa Insurance (Pty)</t>
  </si>
  <si>
    <t>Ndaps Life Botswana (Pty) Ltd</t>
  </si>
  <si>
    <t>BRAZIL</t>
  </si>
  <si>
    <t>Embrasil Previdência Privada</t>
  </si>
  <si>
    <t>Segurança Cia de Seguros e Previdencia</t>
  </si>
  <si>
    <t>Cia Âncora de Seguros Gerais</t>
  </si>
  <si>
    <t>Carioca Seguradora SA</t>
  </si>
  <si>
    <t>Nova York Companhia de Seguros</t>
  </si>
  <si>
    <t>Saoex Seguradora e Previdência Privada</t>
  </si>
  <si>
    <t>Castello Costa Cia de Seguros</t>
  </si>
  <si>
    <t>Geplan Sociedade de Previdencia Privada</t>
  </si>
  <si>
    <t>Planalto Cia de Seguros Gerais</t>
  </si>
  <si>
    <t>Corrfa Previdência Privada</t>
  </si>
  <si>
    <t>Catarinense de Seguros SA</t>
  </si>
  <si>
    <t>Saoex SA Seguradora e Previdência Privada</t>
  </si>
  <si>
    <t>Martinelli Seguradora SA</t>
  </si>
  <si>
    <t>Segurança Cia. de Seguros e Previdência</t>
  </si>
  <si>
    <t>Companhia Patrimonial de Seguros Gerais</t>
  </si>
  <si>
    <t>CaixaGeral SA Seguradora</t>
  </si>
  <si>
    <t>Interbrazil Seguradora SA</t>
  </si>
  <si>
    <t xml:space="preserve">Absoluta Seguros e Previdência SA </t>
  </si>
  <si>
    <t>Ajax Companhia Nacional de Seguros</t>
  </si>
  <si>
    <t>Santos Companhia de Seguros</t>
  </si>
  <si>
    <t>Santos Seguradora SA</t>
  </si>
  <si>
    <t>GNPP - Provida Seguradora SA</t>
  </si>
  <si>
    <t>Cruzeiro do Sul Cia Seguradora</t>
  </si>
  <si>
    <t>Companhia de Seguros Monarca</t>
  </si>
  <si>
    <t>São Paulo Companhia Nacional de Seguros Gerais</t>
  </si>
  <si>
    <t>AVS Seguradora SA</t>
  </si>
  <si>
    <t>Preferencial Cia de Seguros</t>
  </si>
  <si>
    <t>Empresarial de Previdência Privada</t>
  </si>
  <si>
    <t>Prevbras Sociedade Nacional de Previdência Privada</t>
  </si>
  <si>
    <t>Sulina Seguradora [Grupo Sulina]</t>
  </si>
  <si>
    <t>APS Seguradora  SA [Grupo Sulina]</t>
  </si>
  <si>
    <t>SDB Companhia de Seguros Gerais [Grupo Sulina]</t>
  </si>
  <si>
    <t>Maxlife Seguradora do Brasil</t>
  </si>
  <si>
    <t>Cia Interestadual de Seguros</t>
  </si>
  <si>
    <t>Companhia Internacional de Seguros</t>
  </si>
  <si>
    <t>Edel Seguradora SA</t>
  </si>
  <si>
    <t>BCS Seguros SA</t>
  </si>
  <si>
    <t>Cruzeiro do Sul Companhia Seguradora</t>
  </si>
  <si>
    <t>Federal de Seguros SA</t>
  </si>
  <si>
    <t>Federal Vida e Previdência SA</t>
  </si>
  <si>
    <t>Confiança Companhia de Seguros</t>
  </si>
  <si>
    <t>Companhia Mutual de Seguros</t>
  </si>
  <si>
    <t>Aplub</t>
  </si>
  <si>
    <t>Nobre Seguradora do Brasil SA</t>
  </si>
  <si>
    <t>São Paulo Cia. Nacional de Seguros Gerais</t>
  </si>
  <si>
    <t>Golden Cross Insurance Company</t>
  </si>
  <si>
    <t>BRITISH VIRGIN ISLANDS</t>
  </si>
  <si>
    <t>Victory Life</t>
  </si>
  <si>
    <t>AAUG Insurance Co. Ltd</t>
  </si>
  <si>
    <t>BULGARIA</t>
  </si>
  <si>
    <t>International Insurance Company ‘Evropa ’AD (MZK ‘Evropa ’AD)</t>
  </si>
  <si>
    <t>Hildun Insurance Joint Stock Company (ZK ‘Hildun ’AD, formerly known as Insurance Company ‘Yupiter ’AD)</t>
  </si>
  <si>
    <t>IC EUROAMERICAN AD, UIC</t>
  </si>
  <si>
    <t>CAMBODIA</t>
  </si>
  <si>
    <t>Indochine Insurance Company</t>
  </si>
  <si>
    <t>CAMEROON</t>
  </si>
  <si>
    <t>Alpha Assurances SA</t>
  </si>
  <si>
    <t>Samaritan Assurances SA</t>
  </si>
  <si>
    <t>CANADA</t>
  </si>
  <si>
    <t xml:space="preserve">GISCO la Compagnie d’Assurance </t>
  </si>
  <si>
    <t xml:space="preserve">Alta Surety Company </t>
  </si>
  <si>
    <t xml:space="preserve">Canadian Millers’ Mutual Insurance Company </t>
  </si>
  <si>
    <t>Reliance Insurance Company (Canada branch)</t>
  </si>
  <si>
    <t xml:space="preserve">Markham General Insurance Company </t>
  </si>
  <si>
    <t>Home Insurance Company (Canada branch)</t>
  </si>
  <si>
    <t>Union of Canada Life Insurance</t>
  </si>
  <si>
    <t>CAYMAN ISLANDS</t>
  </si>
  <si>
    <t>National Warranty Insurance Company</t>
  </si>
  <si>
    <t>Pegasus Insurance Company</t>
  </si>
  <si>
    <t>CLICO (Cayman) Limited</t>
  </si>
  <si>
    <t>European Underwriters Insurance Company SPC</t>
  </si>
  <si>
    <t>Scottish Re Group Ltd</t>
  </si>
  <si>
    <t>Alpha Re Limited</t>
  </si>
  <si>
    <t>Port Royal Reassurance Company SPC, Limited</t>
  </si>
  <si>
    <t>Virginia Solutions SLP</t>
  </si>
  <si>
    <t>CHILE</t>
  </si>
  <si>
    <t>Le Mans Desarrollo Compañía de Seguros de Vida S.A.</t>
  </si>
  <si>
    <t>Empresas Masvida</t>
  </si>
  <si>
    <t>CHINA (MAINLAND)</t>
  </si>
  <si>
    <t>Eastern Life Insurance Company</t>
  </si>
  <si>
    <t>Guoxin Life Insurance Company</t>
  </si>
  <si>
    <t>Anbang Life Insurance Company</t>
  </si>
  <si>
    <t>Anbang Property and Casualty Insurance Company</t>
  </si>
  <si>
    <t>Tian An Property and Casualty Insurance Company</t>
  </si>
  <si>
    <t>Yi An Property and Casualty Insurance Company</t>
  </si>
  <si>
    <t>Huaxia Life Insurance Company</t>
  </si>
  <si>
    <t>Tian An Life Insurance Company</t>
  </si>
  <si>
    <t>J.K. Life Insurance Company</t>
  </si>
  <si>
    <t>Evergrande Life Insurance Company</t>
  </si>
  <si>
    <t>Shanghai Life Insurance Company</t>
  </si>
  <si>
    <t>Answern Property and Casualty Insurance Company</t>
  </si>
  <si>
    <t>CHINA (HONG KONG)</t>
  </si>
  <si>
    <t>FAI First Pacific Insurance Company Limited</t>
  </si>
  <si>
    <t>General Insurance (Asia) Limited</t>
  </si>
  <si>
    <t>HIH Insurance (Asia) Limited</t>
  </si>
  <si>
    <t>Anglo Starlite Insurance Company Limited</t>
  </si>
  <si>
    <t>Steller Insurance</t>
  </si>
  <si>
    <t>Target Insurance Company</t>
  </si>
  <si>
    <t>CHINESE TAIPEI</t>
  </si>
  <si>
    <t>Kuo Hua Insurance Company Ltd</t>
  </si>
  <si>
    <t>Kuo Hua Life Insurance Company Ltd</t>
  </si>
  <si>
    <t>Walsun Insurance Company Ltd</t>
  </si>
  <si>
    <t>Global Life Insurance Company Ltd</t>
  </si>
  <si>
    <t>Singfor Life Insurance Company Ltd</t>
  </si>
  <si>
    <t>Chaoyang Life Insurance Company Ltd</t>
  </si>
  <si>
    <t>COLUMBIA</t>
  </si>
  <si>
    <t>Condor Compania de Seguros Generales</t>
  </si>
  <si>
    <t>SaludCoop</t>
  </si>
  <si>
    <t>Empresa Industrial y Comercial del Estado</t>
  </si>
  <si>
    <t>CURAÇAO</t>
  </si>
  <si>
    <t>Ennia Caribe Leven NV</t>
  </si>
  <si>
    <t>CYPRUS</t>
  </si>
  <si>
    <t>Olympic Insurance Company Ltd</t>
  </si>
  <si>
    <t>Prometheus Insurance Company Limited [Cyprus branch]</t>
  </si>
  <si>
    <t>Liberty Life Insurance Public Company Ltd</t>
  </si>
  <si>
    <t>CZECH</t>
  </si>
  <si>
    <t>NOVIS Insurance Company (Czech Republic Branch)</t>
  </si>
  <si>
    <t>DENMARK</t>
  </si>
  <si>
    <t>Plus Forsiking AS</t>
  </si>
  <si>
    <t>Alpha Insurance AS</t>
  </si>
  <si>
    <t>Qudos Insurance AS</t>
  </si>
  <si>
    <t>Gefion Insurance AS</t>
  </si>
  <si>
    <t>DOMINICAN REPUBLIC</t>
  </si>
  <si>
    <t>Segna Compañía de Seguros</t>
  </si>
  <si>
    <t>ECUADOR</t>
  </si>
  <si>
    <t>TOPSEG Compania de Seguros y Reaseguros</t>
  </si>
  <si>
    <t>Seguros Oriente SA</t>
  </si>
  <si>
    <t>Seguros Sucre SA</t>
  </si>
  <si>
    <t>FRANCE</t>
  </si>
  <si>
    <t>Europavie</t>
  </si>
  <si>
    <t>ICD Vie</t>
  </si>
  <si>
    <t>Mutuelle de l'Allier et des Régions Françaises Assurances (MARF Assurances)</t>
  </si>
  <si>
    <t>Landes Mutualité</t>
  </si>
  <si>
    <t>Mutuelle des Transports Assurance</t>
  </si>
  <si>
    <t>GAMBIA, THE</t>
  </si>
  <si>
    <t>International Insurance Company Limited</t>
  </si>
  <si>
    <t>Londongate Insurance Company Limited</t>
  </si>
  <si>
    <t>GERMANY</t>
  </si>
  <si>
    <t>Mannheimer Lebensversicherung AG</t>
  </si>
  <si>
    <t>Ancora Versicherungs AG</t>
  </si>
  <si>
    <t>East-West Assekuranz AG</t>
  </si>
  <si>
    <t>BVAG Berliner Versicherungs-AG</t>
  </si>
  <si>
    <t>Element Insurance AG</t>
  </si>
  <si>
    <t>GHANA</t>
  </si>
  <si>
    <t>Industrial and General Insurance PLC</t>
  </si>
  <si>
    <t>Adamas Life Insurance Company</t>
  </si>
  <si>
    <t>Millennium Life Assurance Company</t>
  </si>
  <si>
    <t>Beige Assure Company</t>
  </si>
  <si>
    <t>Esich Life Assurance Company Limited</t>
  </si>
  <si>
    <t>Beige Assure Limited</t>
  </si>
  <si>
    <t>Esichlife Assurance Company Limited</t>
  </si>
  <si>
    <t>GIBRALTAR</t>
  </si>
  <si>
    <t>Aldgate Insurance Company Ltd</t>
  </si>
  <si>
    <t>Eurolife Assurance (International) Ltd</t>
  </si>
  <si>
    <t>Hill Insurance Company Ltd</t>
  </si>
  <si>
    <t>Lemma Europe Insurance Company Ltd</t>
  </si>
  <si>
    <t>Enterprise Insurance Company PLC</t>
  </si>
  <si>
    <t>Horizon Insurance Company Ltd</t>
  </si>
  <si>
    <t>LAMP Insurance Company Ltd</t>
  </si>
  <si>
    <t>Elite Insurance Company Ltd</t>
  </si>
  <si>
    <t>Quick-Sure Insurance</t>
  </si>
  <si>
    <t>Prometheus Insurance Company Ltd</t>
  </si>
  <si>
    <t>MCE Insurance Company Ltd</t>
  </si>
  <si>
    <t>Premier Insurance Company</t>
  </si>
  <si>
    <t>GREECE</t>
  </si>
  <si>
    <t>Egnatia Insurance Company</t>
  </si>
  <si>
    <t>Le Monde</t>
  </si>
  <si>
    <t>Aspis Pronia General Insurance Company</t>
  </si>
  <si>
    <t>General Trust Insurance Company</t>
  </si>
  <si>
    <t>General Union Insurance Company</t>
  </si>
  <si>
    <t>G.E. Skourtis Anonimi Eteria Yenikon Asfalion</t>
  </si>
  <si>
    <t>Aspis Pronoia Life Insurance Company</t>
  </si>
  <si>
    <t>Commercial Value SA</t>
  </si>
  <si>
    <t>VDV Leben Ιnternational Life Insurance SA</t>
  </si>
  <si>
    <t>International Life, Life Insurance Co. SA</t>
  </si>
  <si>
    <t>International Life, Non-Life Insurance Co. SA</t>
  </si>
  <si>
    <t>GUERNSEY</t>
  </si>
  <si>
    <t>GBG Insurance Limited</t>
  </si>
  <si>
    <t>GUYANA</t>
  </si>
  <si>
    <t>CLICO Life and General Insurance Company (South America) Limited</t>
  </si>
  <si>
    <t>HUNGARY</t>
  </si>
  <si>
    <t>Dimenzio Kolcsonos Biztosito ES Onsegelyezo Egyesulet</t>
  </si>
  <si>
    <t>ICELAND</t>
  </si>
  <si>
    <t>European Risk Insurance Company hf.</t>
  </si>
  <si>
    <t>INDIA</t>
  </si>
  <si>
    <t>Reliance Health Insurance Company</t>
  </si>
  <si>
    <t>Sahara India Life Insurance Company Ltd</t>
  </si>
  <si>
    <t>INDONESIA</t>
  </si>
  <si>
    <t>PT Asuransi Jiwa Berkah Harda Sentosa</t>
  </si>
  <si>
    <t>PT Asuransi Jiwa Buana Putra</t>
  </si>
  <si>
    <t>PT Asuransi Jiwa Namura Tata Life</t>
  </si>
  <si>
    <t>PT Nasaba Life</t>
  </si>
  <si>
    <t>PT Pura Nusantara</t>
  </si>
  <si>
    <t>PT Sakarukma Sinukarta</t>
  </si>
  <si>
    <t>PT Asuransi Jiwa Nusantara</t>
  </si>
  <si>
    <t>PT Asuransi Bumi Asih Jaya</t>
  </si>
  <si>
    <t>PT Asuransi Recapital</t>
  </si>
  <si>
    <t>PT Asuransi Jiwa Kresna (AJK)</t>
  </si>
  <si>
    <t>PT Asuransi Jiwa Kresna (Kresna Life)</t>
  </si>
  <si>
    <t>PT Asuransi Prolife Indonesia (Indosurya Life)</t>
  </si>
  <si>
    <t>PT Asuransi Purna Artanugraha (PT Aspan)</t>
  </si>
  <si>
    <t>PT Asuransi Jiwasraya (Persero) (Jiwasraya)</t>
  </si>
  <si>
    <t>PT Berdikari Insurance</t>
  </si>
  <si>
    <t>IRELAND</t>
  </si>
  <si>
    <t>Quinn Insurance Ltd</t>
  </si>
  <si>
    <t>ESG Reinsurance Ireland Limited</t>
  </si>
  <si>
    <t>CBL Insurance Europe Ltd</t>
  </si>
  <si>
    <t>Esprit Closedown Designated Activity Company</t>
  </si>
  <si>
    <t>Irish Life Ark Dublin Designated Activity Company</t>
  </si>
  <si>
    <t>ITALY</t>
  </si>
  <si>
    <t>Progress Assicurazioni SpA</t>
  </si>
  <si>
    <t>ARFIN Compagnia di Assicurazioni e Riassicurazioni SpA</t>
  </si>
  <si>
    <t>Faro Compagnia di Assicurazioni e Riassicurazioni SpA</t>
  </si>
  <si>
    <t xml:space="preserve">Novit Assicurazioni </t>
  </si>
  <si>
    <t>Aviva Italia Holding SPA</t>
  </si>
  <si>
    <t>Eurovita</t>
  </si>
  <si>
    <t>JAMAICA</t>
  </si>
  <si>
    <t>Dyoll Insurance Company</t>
  </si>
  <si>
    <t>Beverly Insurance Company Limited</t>
  </si>
  <si>
    <t>JAPAN</t>
  </si>
  <si>
    <t>Daihyaku Mutual Life Insurance Company</t>
  </si>
  <si>
    <t>Taisho Life Insurance</t>
  </si>
  <si>
    <t>Chiyoda Mutual Life Insurance Company</t>
  </si>
  <si>
    <t>Kyoei Life Insurance Co.</t>
  </si>
  <si>
    <t>Tokyo Mutual Life</t>
  </si>
  <si>
    <t>Taisei Marine and Fire</t>
  </si>
  <si>
    <t>Yamato Life</t>
  </si>
  <si>
    <t>JORDAN</t>
  </si>
  <si>
    <t>Al Barakah Takaful Insurance Company</t>
  </si>
  <si>
    <t>Arab German Insurance Company</t>
  </si>
  <si>
    <t>Hollywood Insurance Company</t>
  </si>
  <si>
    <t>AlSafwa Insurance Company</t>
  </si>
  <si>
    <t>Philadelphia Insurance Company</t>
  </si>
  <si>
    <t>Arab Union International Insurance company</t>
  </si>
  <si>
    <t>Jordan International Insurance Company</t>
  </si>
  <si>
    <t>KAZAKHSTAN</t>
  </si>
  <si>
    <t>Alliance Policy Insurance Co JSC</t>
  </si>
  <si>
    <t>KENYA</t>
  </si>
  <si>
    <t>Lakestar Insurance Company Ltd</t>
  </si>
  <si>
    <t>Liberty International Company Ltd</t>
  </si>
  <si>
    <t>United Insurance Company Ltd</t>
  </si>
  <si>
    <t>Standard Assurance Company Ltd</t>
  </si>
  <si>
    <t>Blue Shield Assurance Company Ltd</t>
  </si>
  <si>
    <t>Concord Insurance Company Ltd</t>
  </si>
  <si>
    <t>Resolution Insurance Company Ltd</t>
  </si>
  <si>
    <t>Xplico Insurance Company Ltd</t>
  </si>
  <si>
    <t>INVESCO Assurance Company Ltd</t>
  </si>
  <si>
    <t>KOREA</t>
  </si>
  <si>
    <t>Hyundai Life Insurance</t>
  </si>
  <si>
    <t>Samshin Allstate Life Insurance</t>
  </si>
  <si>
    <t>Daeshin Life Insurance Co Ltd</t>
  </si>
  <si>
    <t>Regent Insurance Co Ltd</t>
  </si>
  <si>
    <t>Hanil Life Insurance Co Ltd</t>
  </si>
  <si>
    <t>Green Non-Life Insurance</t>
  </si>
  <si>
    <t>MG Non-Life Insurance</t>
  </si>
  <si>
    <t>LATVIA</t>
  </si>
  <si>
    <t>AK Alliance</t>
  </si>
  <si>
    <t>Balva Insurance Company AAS</t>
  </si>
  <si>
    <t>LEBANON</t>
  </si>
  <si>
    <t>Liberty International SAL</t>
  </si>
  <si>
    <t>LIBERIA</t>
  </si>
  <si>
    <t>International Insurance Company of Liberia (IICL)</t>
  </si>
  <si>
    <t>LIECHTENSTEIN</t>
  </si>
  <si>
    <t>Gable Insurance AG</t>
  </si>
  <si>
    <t>Sikura Leben AG</t>
  </si>
  <si>
    <t>LITHUANIA</t>
  </si>
  <si>
    <t>Ingo Baltic UADB</t>
  </si>
  <si>
    <t>LUXEMBOURG</t>
  </si>
  <si>
    <t>Excell Life International SA</t>
  </si>
  <si>
    <t>The Shipowners' Mutual Strike Insurance Association Europe</t>
  </si>
  <si>
    <t>FWU Life Insuranec SA</t>
  </si>
  <si>
    <t>MALAWI</t>
  </si>
  <si>
    <t>City Insurance Company</t>
  </si>
  <si>
    <t>MALAYSIA</t>
  </si>
  <si>
    <t>Tahan Insurance Malaysia BHD</t>
  </si>
  <si>
    <t>MALTA</t>
  </si>
  <si>
    <t>European Insurance Group Ltd</t>
  </si>
  <si>
    <t>Setanta Insurance Company Ltd</t>
  </si>
  <si>
    <t>Standard Life Ltd</t>
  </si>
  <si>
    <t>AIG Malta Ltd</t>
  </si>
  <si>
    <t>MEXICO</t>
  </si>
  <si>
    <t>Seguros Margen, S.A., Grupo Financiero Margen</t>
  </si>
  <si>
    <t>Seguros Banpais, S.A.</t>
  </si>
  <si>
    <t>Seguros del Noroeste, S.A. de C.V.</t>
  </si>
  <si>
    <t>Conseco Seguros, S.A. de C.V.</t>
  </si>
  <si>
    <t>Seguros M de México, S.A. de C.V.</t>
  </si>
  <si>
    <t>American Bankers Compañia de Seguros, S.A. de C.V.</t>
  </si>
  <si>
    <t>Geo New York Life, S.A.</t>
  </si>
  <si>
    <t>Previsión Obrera, Soc. Mut. de Seguros Sobre la Vida</t>
  </si>
  <si>
    <t>Colonial Penn de México, Compañia de Seguros, S.A. de C.V.</t>
  </si>
  <si>
    <t>Protección Pesquera, Soc. Mut. de Seguros</t>
  </si>
  <si>
    <t>Aseguradora Hidalgo, S.A.</t>
  </si>
  <si>
    <t>Seguro Santander Mexicano, S.A. Cia. de Seguros Y Reaseg., Grupo Financiero Santander Serfín</t>
  </si>
  <si>
    <t>Grupo Integral Seguros de Salud, S.A. de C.V.</t>
  </si>
  <si>
    <t>Combined Seguros México, S.A. de C.V.</t>
  </si>
  <si>
    <t>Seguros Banorte Generali, S.A. de C.V., Grupo Financiero Banorte</t>
  </si>
  <si>
    <t>International Health Insurance Danmark México, S.A.</t>
  </si>
  <si>
    <t>FSA Seguros México, S.A. de C.V.</t>
  </si>
  <si>
    <t>Seguros Prodins, S.A. de C.V.</t>
  </si>
  <si>
    <t>Reliance National de México, S.A.</t>
  </si>
  <si>
    <t>Landamerica Title Insurance Company of México, S.A.</t>
  </si>
  <si>
    <t>Seguros del Sanatorio Durango, S.A. de C.V.</t>
  </si>
  <si>
    <t>Novamedic Seguros de Salud, S.A. de C.V.</t>
  </si>
  <si>
    <t>Saludcoop México, S.A. de C.V.</t>
  </si>
  <si>
    <t>Seguros Priza, S.A. de C.V.</t>
  </si>
  <si>
    <t>Genworth Seguros Daños, S.A. de C.V.</t>
  </si>
  <si>
    <t>AIG United Guaranty México, S.A.</t>
  </si>
  <si>
    <t>Vitamédica, S.A. de C.V.</t>
  </si>
  <si>
    <t>Torreón, Sociedad Mutualista de Seguros</t>
  </si>
  <si>
    <t>Neo Salud Seguros, S.A. de C.V.</t>
  </si>
  <si>
    <t>Genworth Seguros Vida, S.A. de C.V.</t>
  </si>
  <si>
    <t>Nezter Seguros, S.A. de C.V.</t>
  </si>
  <si>
    <t>Istmo México, Compañía de Reaseguros, S.A. de C.V.</t>
  </si>
  <si>
    <t>Principal Pensiones, S.A. de C.V., Principal Grupo Financiero</t>
  </si>
  <si>
    <t>Pensiones Sura, S.A. de C.V.</t>
  </si>
  <si>
    <t>HSBC Pensiones, S.A.</t>
  </si>
  <si>
    <t>NETHERLANDS</t>
  </si>
  <si>
    <t>NV Waarborgmij. S.G.W.N.</t>
  </si>
  <si>
    <t>Dier &amp; Polis U.A</t>
  </si>
  <si>
    <t>Hullberry Insurance Company Onderlinge Waarborgmaatschappij U.A</t>
  </si>
  <si>
    <t>ASR Nederland NV</t>
  </si>
  <si>
    <t>Aegon NV</t>
  </si>
  <si>
    <t>ING</t>
  </si>
  <si>
    <t>International Insurance Corporation (IIC) NV (acting as INEAS and LadyCarOnline)</t>
  </si>
  <si>
    <t>Nederlandsche Algemeene Maattschappij Van Levensverzekering NV</t>
  </si>
  <si>
    <t>Conservatrix levensverzekeringen</t>
  </si>
  <si>
    <t>NEW ZEALAND</t>
  </si>
  <si>
    <t>Western Pacific Insurance Ltd</t>
  </si>
  <si>
    <t>CBL Insurance Ltd</t>
  </si>
  <si>
    <t>NIGERIA</t>
  </si>
  <si>
    <t>City Union Insurance Company Limited</t>
  </si>
  <si>
    <t>Finance Assurance Corporate of West Africa Limited</t>
  </si>
  <si>
    <t>International Risk Insurers PLC</t>
  </si>
  <si>
    <t>Philantrophy Insurance Company Limited</t>
  </si>
  <si>
    <t>Rescue Insurance Company Limited</t>
  </si>
  <si>
    <t>First Continental Insurance Company</t>
  </si>
  <si>
    <t>Accelerated Insurance Company</t>
  </si>
  <si>
    <t>Altimate Trust Insurance Company</t>
  </si>
  <si>
    <t>Amicable Assurance PLC</t>
  </si>
  <si>
    <t>Financial Assurance Company Limited</t>
  </si>
  <si>
    <t>Fortress Insurance Company</t>
  </si>
  <si>
    <t>Gateway Insurance Company</t>
  </si>
  <si>
    <t>Lake Insurance Company [delisted 2000]</t>
  </si>
  <si>
    <t>Marine and General Insurance</t>
  </si>
  <si>
    <t>New Era Insurance Company</t>
  </si>
  <si>
    <t>Security Assurance PLC</t>
  </si>
  <si>
    <t>Stallion Assurance Company [delisted 2000]</t>
  </si>
  <si>
    <t>Trium Assurance Company Limited</t>
  </si>
  <si>
    <t>Unity Life &amp; Fire Insurance</t>
  </si>
  <si>
    <t>Val Insurance Company Limited</t>
  </si>
  <si>
    <t>Metropolitan General Insurance Company Limited [delisted 2000]</t>
  </si>
  <si>
    <t>Sun Insurance Nigeria PLC</t>
  </si>
  <si>
    <t>Mutual Assurance Limited</t>
  </si>
  <si>
    <t>Presidential Insurance PLC</t>
  </si>
  <si>
    <t>Trustworld Insurance Company Limited</t>
  </si>
  <si>
    <t>The Lion of Africa Insurance Company Limited (Nigeria)</t>
  </si>
  <si>
    <t>Energy &amp; Special Risks Insurance Company Limited</t>
  </si>
  <si>
    <t>Investment and Allied Assurance PLC (IAA)</t>
  </si>
  <si>
    <t>Bendel Insurance PLC</t>
  </si>
  <si>
    <t>Spring Life Assurance PLC</t>
  </si>
  <si>
    <t xml:space="preserve">UNIC Insurance PLC </t>
  </si>
  <si>
    <t>Niger Insurance PLC</t>
  </si>
  <si>
    <t>Standard Alliance Insurance PLC</t>
  </si>
  <si>
    <t>African Alliance Insurance PLC</t>
  </si>
  <si>
    <t>NORWAY</t>
  </si>
  <si>
    <t>Silver Pensjonsforsikring AS</t>
  </si>
  <si>
    <t>PAKISTAN</t>
  </si>
  <si>
    <t>Delta Insurance Company Limited</t>
  </si>
  <si>
    <t>Pakistan Northern Insurance Company Limited</t>
  </si>
  <si>
    <t>Sterling Insurance Company Limited</t>
  </si>
  <si>
    <t>Pakistan Guarantee Insurance Company Limited</t>
  </si>
  <si>
    <t>Dadabhoy Insurance Company Limited</t>
  </si>
  <si>
    <t>Heritage Insurance Company</t>
  </si>
  <si>
    <t>PANAMA</t>
  </si>
  <si>
    <t>Seguros Constitucion SA</t>
  </si>
  <si>
    <t>Seguros BBA Corp</t>
  </si>
  <si>
    <t>Aseguradora del Istmo S.A</t>
  </si>
  <si>
    <t>Istmo Compañía de Reaseguros (Istmo Re)</t>
  </si>
  <si>
    <t>La Floresta de Seguros y Vida</t>
  </si>
  <si>
    <t>PARAGUAY</t>
  </si>
  <si>
    <t>Escudo S.A.</t>
  </si>
  <si>
    <t>La Previsora S.A.</t>
  </si>
  <si>
    <t>Nanawa S.A.</t>
  </si>
  <si>
    <t>Protección S.A.</t>
  </si>
  <si>
    <t>El Comercio Paraguayo S.A. de Seguros</t>
  </si>
  <si>
    <t>PHILIPPINES</t>
  </si>
  <si>
    <t>TICO Insurance Co Inc</t>
  </si>
  <si>
    <t>The Imperial Insurance Inc</t>
  </si>
  <si>
    <t>First Quezon City Insurance Co Inc</t>
  </si>
  <si>
    <t>Luzon Insurance &amp; Surety Co Inc</t>
  </si>
  <si>
    <t>Times Surety &amp; Insurance Co. Inc</t>
  </si>
  <si>
    <t>Mantrust General Insurance Corp</t>
  </si>
  <si>
    <t>The Capital Insurance &amp; Guaranty &amp; Insurance Co</t>
  </si>
  <si>
    <t>Development Insurance &amp; Surety Corp</t>
  </si>
  <si>
    <t>Mega Pacific Insurance Corp</t>
  </si>
  <si>
    <t>Wellington Insurance Co Inc</t>
  </si>
  <si>
    <t>Zenith Insurance Corp</t>
  </si>
  <si>
    <t>Central Surety &amp; Insurance Co Inc</t>
  </si>
  <si>
    <t>South Sea Surety &amp; Insurance Co Inc</t>
  </si>
  <si>
    <t>Algen Insurance Corp</t>
  </si>
  <si>
    <t>Development Insurance and Surety Corporation</t>
  </si>
  <si>
    <t>Times Surety &amp; Insurance Company</t>
  </si>
  <si>
    <t>CICI Insurance Corp</t>
  </si>
  <si>
    <t>First Quezon Insurance Company</t>
  </si>
  <si>
    <t>Value General Financial Co Inc</t>
  </si>
  <si>
    <t>Philippine General Insurance Corp</t>
  </si>
  <si>
    <t>Insurance Company of the Philippine Islands Co</t>
  </si>
  <si>
    <t>R&amp;B Insurance Corp</t>
  </si>
  <si>
    <t>CAP General Insurance Corp</t>
  </si>
  <si>
    <t>Great Domestic Insurance Corp</t>
  </si>
  <si>
    <t>Security Pacific Assurance Corp</t>
  </si>
  <si>
    <t>Philippine Fire and Marine Insurance Corp</t>
  </si>
  <si>
    <t>Philippine Prudential Life Insurance Company</t>
  </si>
  <si>
    <t>BF General Insurance Co</t>
  </si>
  <si>
    <t>Far Eastern Surety &amp; Insurance Co</t>
  </si>
  <si>
    <t>BF Life Insurance Corp</t>
  </si>
  <si>
    <t>Empire Insurance Company</t>
  </si>
  <si>
    <t>Caritas Health Shield, Inc. (CHSI)</t>
  </si>
  <si>
    <t>Cap Life Insurance Corporation</t>
  </si>
  <si>
    <t>Premier Life and General Assurance Corporation</t>
  </si>
  <si>
    <t>APEX Life and General Assurance Corporation</t>
  </si>
  <si>
    <t>Carehealth Plus Systems International Inc.</t>
  </si>
  <si>
    <t>Cartitas Health Shield Inc.</t>
  </si>
  <si>
    <t>POLAND</t>
  </si>
  <si>
    <t>TUR Polisa SA</t>
  </si>
  <si>
    <t>PERU</t>
  </si>
  <si>
    <t>Lifetime</t>
  </si>
  <si>
    <t>Popular and Future</t>
  </si>
  <si>
    <t>COFACE Credit Insurance Peru S.A.</t>
  </si>
  <si>
    <t>Rigel Peru S.A. Life Insurance Company</t>
  </si>
  <si>
    <t>Afocat-Centro Nor-Oriente</t>
  </si>
  <si>
    <t>ROMANIA</t>
  </si>
  <si>
    <t>Compania Internationala de Asigurari Si Reasigurari Metropol SA</t>
  </si>
  <si>
    <t>Grupul de Asigurari Roman Grup AS Bucuresti SA</t>
  </si>
  <si>
    <t>Compania Romana de Asigurari Societate de Asigurare Reasigurare Croma SA</t>
  </si>
  <si>
    <t>Societatea de Asigurari si Reasigurari Euroasig SA</t>
  </si>
  <si>
    <t>Delta Addendum Asigurari Generale SA</t>
  </si>
  <si>
    <t>Asigurare-Reasigurare Astra SA</t>
  </si>
  <si>
    <t>Forte Asigurari Reasigurari SA</t>
  </si>
  <si>
    <t>Carpatica Asig SA</t>
  </si>
  <si>
    <t>Certasig Asigurare Si Reasigurare SA</t>
  </si>
  <si>
    <t>Societatea City Insurance SA</t>
  </si>
  <si>
    <t>Euroins SA</t>
  </si>
  <si>
    <t>RUSSIA</t>
  </si>
  <si>
    <t>Gars</t>
  </si>
  <si>
    <t>Zodchii</t>
  </si>
  <si>
    <t>Om-Medstrakh</t>
  </si>
  <si>
    <t>Pravoberezhnaya meditsinskaya SK</t>
  </si>
  <si>
    <t>Guarantee Insurance Company</t>
  </si>
  <si>
    <t>Zabota Insurance Company</t>
  </si>
  <si>
    <t>Prombezopasnost Insurance Company</t>
  </si>
  <si>
    <t>Slavyanskoye Insurance Company</t>
  </si>
  <si>
    <t>Genstrakh JSC</t>
  </si>
  <si>
    <t>Capitaltrust-Reserve</t>
  </si>
  <si>
    <t>Petersburg Re</t>
  </si>
  <si>
    <t>Primorye-ASKO</t>
  </si>
  <si>
    <t>Asko-Shadrinsk</t>
  </si>
  <si>
    <t>Dok</t>
  </si>
  <si>
    <t>Mitra</t>
  </si>
  <si>
    <t>Neftek</t>
  </si>
  <si>
    <t>Rasko-Ellada</t>
  </si>
  <si>
    <t>RustOST</t>
  </si>
  <si>
    <t>Skart</t>
  </si>
  <si>
    <t>SK Insurer (Spasskiye Vorota-L)</t>
  </si>
  <si>
    <t>SK TVC</t>
  </si>
  <si>
    <t>Insurance Fund Soyuz-Afes</t>
  </si>
  <si>
    <t>Tomsk Insurance Company</t>
  </si>
  <si>
    <t>Alfa</t>
  </si>
  <si>
    <t>Fundament</t>
  </si>
  <si>
    <t>Eleon</t>
  </si>
  <si>
    <t>Noviye Tekhnologii-Re</t>
  </si>
  <si>
    <t>Larets</t>
  </si>
  <si>
    <t>Kredo</t>
  </si>
  <si>
    <t>Akmes Insurance Company</t>
  </si>
  <si>
    <t>KASIO Insurance Company</t>
  </si>
  <si>
    <t>Nakhodka Insurance Company</t>
  </si>
  <si>
    <t>Untis ASK Insurance Company</t>
  </si>
  <si>
    <t>Magellan InRe Insurance Company LLC</t>
  </si>
  <si>
    <t>Unikom-Polis Insurance Company LLC</t>
  </si>
  <si>
    <t>Era Insurance Company JSC</t>
  </si>
  <si>
    <t>Avest-Klassik</t>
  </si>
  <si>
    <t>PLANETA-FUND Insurance Company</t>
  </si>
  <si>
    <t>Real-Garant Insurance Company</t>
  </si>
  <si>
    <t>TOP-Strakhovaniye</t>
  </si>
  <si>
    <t>Center of Medical Insurance</t>
  </si>
  <si>
    <t>EKLIPTIKA Insurance Company</t>
  </si>
  <si>
    <t>Ekspert</t>
  </si>
  <si>
    <t>OMS-Zdorovye</t>
  </si>
  <si>
    <t>West Siberian Insurance Company</t>
  </si>
  <si>
    <t xml:space="preserve">Forpost </t>
  </si>
  <si>
    <t>Altair</t>
  </si>
  <si>
    <t>The First National Insurance Society</t>
  </si>
  <si>
    <t>Uralros</t>
  </si>
  <si>
    <t>The Universal Reinsurance Society</t>
  </si>
  <si>
    <t>Avis+</t>
  </si>
  <si>
    <t>The European Insurance Company</t>
  </si>
  <si>
    <t>Finstrakh</t>
  </si>
  <si>
    <t>Itera-Garant</t>
  </si>
  <si>
    <t>Avangard Polis Insurance Company</t>
  </si>
  <si>
    <t>Antal-Insurance LLC</t>
  </si>
  <si>
    <t>Transsiberian Reinsurance Corp OJSC</t>
  </si>
  <si>
    <t>Insurance Company OMEGA</t>
  </si>
  <si>
    <t>Avesta</t>
  </si>
  <si>
    <t>Avesta-Med</t>
  </si>
  <si>
    <t>Infistrakh</t>
  </si>
  <si>
    <t>Maximum LLC</t>
  </si>
  <si>
    <t>Komestra LLC</t>
  </si>
  <si>
    <t>UGMK-Insurance</t>
  </si>
  <si>
    <t>Insurance Company Trust</t>
  </si>
  <si>
    <t>My Insurance Company LLC</t>
  </si>
  <si>
    <t>Biryuza Insurance Company</t>
  </si>
  <si>
    <t>Kreml Insurance Company</t>
  </si>
  <si>
    <t>Vzaimnaya Zashchita Mutual Insurance Society</t>
  </si>
  <si>
    <t>Investment Insurance LLC</t>
  </si>
  <si>
    <t xml:space="preserve">The Reinsurance Company of Fuel and Energy Complex </t>
  </si>
  <si>
    <t>Mayak LLC</t>
  </si>
  <si>
    <t>Avrora-Garant LLC</t>
  </si>
  <si>
    <t>Slavyanka Financial and Insurance Company</t>
  </si>
  <si>
    <t>Kupecheskoe</t>
  </si>
  <si>
    <t>MRSK Insurance Company</t>
  </si>
  <si>
    <t>ROST Insurance Company</t>
  </si>
  <si>
    <t>MVS-Garant LLC</t>
  </si>
  <si>
    <t>Vysota LLC</t>
  </si>
  <si>
    <t>Invest-Alyans LLC</t>
  </si>
  <si>
    <t>Intermedservis-Sibir LLC</t>
  </si>
  <si>
    <t>Strazh Municipal Insurance Company</t>
  </si>
  <si>
    <t>Finros Company JSC</t>
  </si>
  <si>
    <t>National Insurance Group</t>
  </si>
  <si>
    <t>Selena LLC</t>
  </si>
  <si>
    <t>ZhASO JSC</t>
  </si>
  <si>
    <t>Blagosostoyanie Obshchee Strakhovanie JSC</t>
  </si>
  <si>
    <t>Nezavisimost LLC</t>
  </si>
  <si>
    <t>Transneft Insurance Company</t>
  </si>
  <si>
    <t>D2 Insurance</t>
  </si>
  <si>
    <t>Spetsializirovannaya Strakhovaya Kompania LLC</t>
  </si>
  <si>
    <t>Loid-Polis LLC</t>
  </si>
  <si>
    <t>Imperial LLC</t>
  </si>
  <si>
    <t>Grand LLC</t>
  </si>
  <si>
    <t>Omega Insurance Company</t>
  </si>
  <si>
    <t>Inter-branch Insurance Center (MSC) PJSC</t>
  </si>
  <si>
    <t>Republican Insurance House LLC</t>
  </si>
  <si>
    <t>Megaruss-D Insurance Company LLC</t>
  </si>
  <si>
    <t>Civilian Insurance House LLC</t>
  </si>
  <si>
    <t>Univers-Garant Insurance Company LLC</t>
  </si>
  <si>
    <t>Yugoria-Med Medical Insurance Company</t>
  </si>
  <si>
    <t xml:space="preserve">NASKO Life Insurance Company
</t>
  </si>
  <si>
    <t>Rosenergo National Insurance Group LLC</t>
  </si>
  <si>
    <t>Nasha Garantia LLC</t>
  </si>
  <si>
    <t>Romed LLC</t>
  </si>
  <si>
    <t>Akoms LLC</t>
  </si>
  <si>
    <t>Swiss-Garant Insurance Company</t>
  </si>
  <si>
    <t>Insurance Group ASKO LLC</t>
  </si>
  <si>
    <t>Eastern Insurance Alliance</t>
  </si>
  <si>
    <t xml:space="preserve">Ekonomstrakhovanie </t>
  </si>
  <si>
    <t xml:space="preserve">Vozrozhdeniye-Kredit </t>
  </si>
  <si>
    <t>Rosmed</t>
  </si>
  <si>
    <t xml:space="preserve">Retail and Corporate Insurance LLC </t>
  </si>
  <si>
    <t>Rosenergo - National Insurance Group LLC</t>
  </si>
  <si>
    <t>Arsenal Insurance Company LLC</t>
  </si>
  <si>
    <t>Libra Mutual Insurance Association</t>
  </si>
  <si>
    <t>Insurance Company Hathor</t>
  </si>
  <si>
    <t>SAUDI ARABIA</t>
  </si>
  <si>
    <t>Saudi Indian Co. for Cooperative Insurance (aka Wafa Insurance)</t>
  </si>
  <si>
    <t>SLOVAKIA</t>
  </si>
  <si>
    <t>Rapid Life Zivotine Poist'Ovina As</t>
  </si>
  <si>
    <t>NOVIS Insurance Company</t>
  </si>
  <si>
    <t>SLOVENIA</t>
  </si>
  <si>
    <t>Cda 40 Zavarovalnica DD</t>
  </si>
  <si>
    <t>SOUTH AFRICA</t>
  </si>
  <si>
    <t>First Central Insurance Limited</t>
  </si>
  <si>
    <t>Orange Insurance Limited</t>
  </si>
  <si>
    <t>Saxum Insurance Limited</t>
  </si>
  <si>
    <t>Lion of Africa Insurance Company</t>
  </si>
  <si>
    <t>Constantia Insurance Company Limited (CICL)</t>
  </si>
  <si>
    <t>SPAIN</t>
  </si>
  <si>
    <t>Nórdica Seguros, S.A.</t>
  </si>
  <si>
    <t>Mutualidad de Previsión Social Del Empleados Del Banco de Crédito a la Construcción</t>
  </si>
  <si>
    <t>Agb Vida Sociedad Anónima de Seguros</t>
  </si>
  <si>
    <t>Asegurator Compañia de Seguros Generales, SA</t>
  </si>
  <si>
    <t>Mutua Sevillana de Taxis, Seguros Generales a Prima Fija</t>
  </si>
  <si>
    <t>Agb Seguros Generales, SA</t>
  </si>
  <si>
    <t>Mutualidad General de Correos y Telecomunicaciones Entidad De Prevision Social</t>
  </si>
  <si>
    <t>Mutualidad de Previsión Social De La Acumulación De La Energía</t>
  </si>
  <si>
    <t>Mas Vida, Mutua de Previsión Social Voluntaria a Prima Fija (en Quiebra)</t>
  </si>
  <si>
    <t>Montepío Comercial e Industrial Madrileño Mutualidad de Previsión Social a Prima Fija</t>
  </si>
  <si>
    <t>Gerundense De Seguros, SA</t>
  </si>
  <si>
    <t>Centro Asegurador Compañía de Seguros y Reaseguros, SA</t>
  </si>
  <si>
    <t>Mutualidad Escolar de Prevision Social Maria Auxiliadora a Prima Fija</t>
  </si>
  <si>
    <t>Mutua Nacional de Prevision Social de Protésicos Dentales</t>
  </si>
  <si>
    <t xml:space="preserve">Fortia Vida MPS a Quota Fixa </t>
  </si>
  <si>
    <t>Seguros Mercurio SA</t>
  </si>
  <si>
    <t>Cisne Aseguradora Compañía de Seguros y Reaseguros SA</t>
  </si>
  <si>
    <t>Asistencia Médico Sanitaria y Accidentes de Trabajo</t>
  </si>
  <si>
    <t>Medit, Mutualidad de Previsión Social a Prima Fija Del Mediterráneo</t>
  </si>
  <si>
    <t>Mutualidad General Deportiva, Mutualidad General Deportiva de Previsión Social</t>
  </si>
  <si>
    <t>Cahispa, Sociedad Anvónima de Seguros De Vida</t>
  </si>
  <si>
    <t>Cahispa SA, de Seguros y Reaseguros Generales</t>
  </si>
  <si>
    <t>Ada, Ayuda Del Automovilista, Sociedad Anonima de Seguros y Reaseguros</t>
  </si>
  <si>
    <t>Corporacion Directa de Asistencia Integral Seguros SA</t>
  </si>
  <si>
    <t>Hello Insurance Group, Compañía de Seguros, SA</t>
  </si>
  <si>
    <t>SRI LANKA</t>
  </si>
  <si>
    <t>Ceylinco Takaful Limited</t>
  </si>
  <si>
    <t>SURINAME</t>
  </si>
  <si>
    <t>CLICO (Suriname) Limited</t>
  </si>
  <si>
    <t>SWEDEN</t>
  </si>
  <si>
    <t>Folksam Internationellt Försäkringsaktiebolag</t>
  </si>
  <si>
    <t>SWITZERLAND</t>
  </si>
  <si>
    <t>Zenith Vie - Compagnie D'Assurance Sur La Vie</t>
  </si>
  <si>
    <t>Monros AG</t>
  </si>
  <si>
    <t>Vandemoortele Ruckversicherung AG</t>
  </si>
  <si>
    <t>TANZANIA</t>
  </si>
  <si>
    <t>Tudor Insurance Corporation Limited</t>
  </si>
  <si>
    <t>THAILAND</t>
  </si>
  <si>
    <t>Commercial Insurance</t>
  </si>
  <si>
    <t>Thai Development Insurance</t>
  </si>
  <si>
    <t>Union Inter Insurance</t>
  </si>
  <si>
    <t>Promise Insurance</t>
  </si>
  <si>
    <t>Sajja Insurance (Kamol Insurance)</t>
  </si>
  <si>
    <t>Chao Phraya Insurance</t>
  </si>
  <si>
    <t>Samphan Insurance</t>
  </si>
  <si>
    <t>Asia Insurance 1950</t>
  </si>
  <si>
    <t>The One Insurance (Assets Insurance)</t>
  </si>
  <si>
    <t>Southeast Insurance</t>
  </si>
  <si>
    <t>Thai Insurance</t>
  </si>
  <si>
    <t>Syn Mun Kong Insurance</t>
  </si>
  <si>
    <t>TOGO</t>
  </si>
  <si>
    <t>Ogar Assurances</t>
  </si>
  <si>
    <t>TRINIDAD AND TOBAGO</t>
  </si>
  <si>
    <t>Antilles Insurance Limited</t>
  </si>
  <si>
    <t>Caribbean Insurance Company Limited</t>
  </si>
  <si>
    <t>Equitable Insurance Company Limited</t>
  </si>
  <si>
    <t>United Security General Insurance Company Limited</t>
  </si>
  <si>
    <t>Citizen Insurance Company Limited</t>
  </si>
  <si>
    <t>Goodwill General Insurance Company Limited</t>
  </si>
  <si>
    <t>Western General Insurance Company</t>
  </si>
  <si>
    <t>United Security Life Insurance Company Limited</t>
  </si>
  <si>
    <t>Nationwide Insurance (Casualty and General) Company Limited</t>
  </si>
  <si>
    <t>Motor and General Insurance Company Limited</t>
  </si>
  <si>
    <t>TÜRKIYE</t>
  </si>
  <si>
    <t>Hur Sigorta AS</t>
  </si>
  <si>
    <t>Marina Mutual Insurance Association Limited</t>
  </si>
  <si>
    <t>TURKS AND CAICOS ISLANDS</t>
  </si>
  <si>
    <t>CLICO (Turks and Caicos) Limited</t>
  </si>
  <si>
    <t>UGANDA</t>
  </si>
  <si>
    <t>Pan Africa Insurance Company</t>
  </si>
  <si>
    <t>Prompt Insurance Company</t>
  </si>
  <si>
    <t>Paramount Insurance Company Limited</t>
  </si>
  <si>
    <t>Leads Insurance Company</t>
  </si>
  <si>
    <t>Metropolitan Life Uganda Limited</t>
  </si>
  <si>
    <t>UKRAINE</t>
  </si>
  <si>
    <t>Lemma Insurance Co. Public JSC</t>
  </si>
  <si>
    <t>Oriana Insurance Company PJSC</t>
  </si>
  <si>
    <t>Zlahoda Insurance Company</t>
  </si>
  <si>
    <t>Afla Strakhuvannya Insurance Co. JSC</t>
  </si>
  <si>
    <t>UNITED ARAB EMIRATES</t>
  </si>
  <si>
    <t>Al-Wathiqa Al-Oula Insurance Company LLC</t>
  </si>
  <si>
    <t>Al Khazna Insurance Company PSC</t>
  </si>
  <si>
    <t>Oriental Insurance Company</t>
  </si>
  <si>
    <t>YAS Takaful PJSC</t>
  </si>
  <si>
    <t>UNITED KINGDOM</t>
  </si>
  <si>
    <t>Drake Insurance PLC</t>
  </si>
  <si>
    <t>Chester Street Insurance Holdings Ltd</t>
  </si>
  <si>
    <t>Independent Insurance Company Ltd</t>
  </si>
  <si>
    <t>HIH Casualty and General Insurance Ltd</t>
  </si>
  <si>
    <t>CIC Insurance Ltd</t>
  </si>
  <si>
    <t>FAI General Insurance Company Ltd</t>
  </si>
  <si>
    <t>FAI Insurances Ltd</t>
  </si>
  <si>
    <t>FAI Traders Insurance PYT Ltd</t>
  </si>
  <si>
    <t>FAI Reinsurances Pty Ltd</t>
  </si>
  <si>
    <t>Hawk Insurance Company</t>
  </si>
  <si>
    <t>HIH Underwriting &amp; Insurance (Australia) PTY Ltd</t>
  </si>
  <si>
    <t>World Marine and General Insurance Ltd</t>
  </si>
  <si>
    <t>AA Mutual International Insurance Services Ltd</t>
  </si>
  <si>
    <t>Highlands Insurance Company (UK) Ltd</t>
  </si>
  <si>
    <t>Black Sea and Baltic General Insurance Company</t>
  </si>
  <si>
    <t>Marina Mutual Insurance Association</t>
  </si>
  <si>
    <t>The Exchange Insurance Company Ltd</t>
  </si>
  <si>
    <t>Milburn Insurance Company Ltd</t>
  </si>
  <si>
    <t>East West Insurance Company Ltd</t>
  </si>
  <si>
    <t>VENEZUELA</t>
  </si>
  <si>
    <t>Seguros Federal insurance</t>
  </si>
  <si>
    <t>ZAMBIA</t>
  </si>
  <si>
    <t>A-Plus Life Assurance</t>
  </si>
  <si>
    <t>Bnai Zion</t>
  </si>
  <si>
    <t>Windsor General Insurance Limited [formerly Focus General Insurance Limited]</t>
  </si>
  <si>
    <t>ZIMBABWE</t>
  </si>
  <si>
    <t>Paul Mkondo Life Assurance Company</t>
  </si>
  <si>
    <t>Universal Life Assurance Company</t>
  </si>
  <si>
    <t>Millenial Insurance Company Limited</t>
  </si>
  <si>
    <t>Asset Boost Insurance (Private) Limited</t>
  </si>
  <si>
    <t>Brownstone Insurance Company (Private) Limited</t>
  </si>
  <si>
    <t>Mercury Insurance Company (Private) Limited</t>
  </si>
  <si>
    <t>Rhino Reinsurance Company (Private) Limited</t>
  </si>
  <si>
    <t>Capland Reinsurance Company (Private) Limited</t>
  </si>
  <si>
    <t>Suremed Insurance Company</t>
  </si>
  <si>
    <t>SFG Insurance Company</t>
  </si>
  <si>
    <t>Jupiter Insurance Company (Private) Limited</t>
  </si>
  <si>
    <t>Agricultural Insurance Company (AICO)</t>
  </si>
  <si>
    <t>Suremed Health Insurance Company (Private) Limited</t>
  </si>
  <si>
    <t>New Horizon Reinsurance Company</t>
  </si>
  <si>
    <t>Altfin Insurance Company</t>
  </si>
  <si>
    <t>KMFS Insurance</t>
  </si>
  <si>
    <t>Global Insurance Company</t>
  </si>
  <si>
    <t>Heritage Insurance Company of Zimbabwe</t>
  </si>
  <si>
    <t>Excellence Insurance Company</t>
  </si>
  <si>
    <t>New Reinsurance Company</t>
  </si>
  <si>
    <t>Alfin Life Assurance Company</t>
  </si>
  <si>
    <t>UNITED STATES OF AMERICA</t>
  </si>
  <si>
    <t>Premier Hlthcare of AZ</t>
  </si>
  <si>
    <t>AZ</t>
  </si>
  <si>
    <t>Combined Benefit Ins Co</t>
  </si>
  <si>
    <t>CA</t>
  </si>
  <si>
    <t>Commercial Comp Ins Co</t>
  </si>
  <si>
    <t>Sacramento Title Co.</t>
  </si>
  <si>
    <t>California Compensation Ins Co</t>
  </si>
  <si>
    <t>Superior Pacific Cas Co</t>
  </si>
  <si>
    <t>Superior Natl Ins Co</t>
  </si>
  <si>
    <t>American PP Plan of Mid Atlantic Inc</t>
  </si>
  <si>
    <t>DC</t>
  </si>
  <si>
    <t>Abbey Cas Ins Co Of DC</t>
  </si>
  <si>
    <t>Sunstar Hlth Plan Inc</t>
  </si>
  <si>
    <t>FL</t>
  </si>
  <si>
    <t>FTBA Mut Inc</t>
  </si>
  <si>
    <t>Caduceus Self Insurance Fund</t>
  </si>
  <si>
    <t>American Medical Plans Of GA Inc</t>
  </si>
  <si>
    <t>GA</t>
  </si>
  <si>
    <t>American Health Care Providers Inc</t>
  </si>
  <si>
    <t>IL</t>
  </si>
  <si>
    <t>American Unified Life &amp; Hlth Co</t>
  </si>
  <si>
    <t>Illinois Hlthcare Ins Co</t>
  </si>
  <si>
    <t>Alliance Gen Ins Co</t>
  </si>
  <si>
    <t>Alpine Ins Co</t>
  </si>
  <si>
    <t>Advantage Care Inc</t>
  </si>
  <si>
    <t>KY</t>
  </si>
  <si>
    <t>First Mut Ins Co</t>
  </si>
  <si>
    <t>National Affiliated Investors Life I</t>
  </si>
  <si>
    <t>LA</t>
  </si>
  <si>
    <t>Independence Life Ins Co</t>
  </si>
  <si>
    <t>Trust Ins Co</t>
  </si>
  <si>
    <t>MA</t>
  </si>
  <si>
    <t>New England Fidelity Ins Co</t>
  </si>
  <si>
    <t>Mississippi Managed Care Ntwrk</t>
  </si>
  <si>
    <t>MS</t>
  </si>
  <si>
    <t>Tufts Hlth Plan of New England Inc</t>
  </si>
  <si>
    <t>NH</t>
  </si>
  <si>
    <t>MBL Life Assur Corp</t>
  </si>
  <si>
    <t>NJ</t>
  </si>
  <si>
    <t>NY</t>
  </si>
  <si>
    <t>North Medical Comm Hlth Plan Inc</t>
  </si>
  <si>
    <t>Capital Mut Ins Co</t>
  </si>
  <si>
    <t>American Chambers Life Ins Co</t>
  </si>
  <si>
    <t>OH</t>
  </si>
  <si>
    <t>Health Ohio Inc</t>
  </si>
  <si>
    <t>LMI Ins Co</t>
  </si>
  <si>
    <t>Credit Gen Ind Co</t>
  </si>
  <si>
    <t>Farmers &amp; Ranchers Life Ins Co</t>
  </si>
  <si>
    <t>OK</t>
  </si>
  <si>
    <t>Hamilton Ins Co</t>
  </si>
  <si>
    <t>PA</t>
  </si>
  <si>
    <t>Premier Auto Ins Co</t>
  </si>
  <si>
    <t>Harvard Pilgrim Health Care New Eng</t>
  </si>
  <si>
    <t>RI</t>
  </si>
  <si>
    <t>Bankers Commercial Life Ins Co</t>
  </si>
  <si>
    <t>TX</t>
  </si>
  <si>
    <t>Benefit Life Ins Co</t>
  </si>
  <si>
    <t>Unistar Ins Co</t>
  </si>
  <si>
    <t>Nonprofits Mut Rrg Inc</t>
  </si>
  <si>
    <t>VT</t>
  </si>
  <si>
    <t>Family Hlth Plan Coop</t>
  </si>
  <si>
    <t>WI</t>
  </si>
  <si>
    <t>Southern Hlth Systems Inc</t>
  </si>
  <si>
    <t>AL</t>
  </si>
  <si>
    <t>American Investors Life Ins Co</t>
  </si>
  <si>
    <t>AR</t>
  </si>
  <si>
    <t>HIH Amer Comp &amp; Liab Ins Co</t>
  </si>
  <si>
    <t>Great States Ins Co</t>
  </si>
  <si>
    <t>Sable Ins Co</t>
  </si>
  <si>
    <t>Frontier Pacific Ins Co</t>
  </si>
  <si>
    <t>Health Network Of CO Springs</t>
  </si>
  <si>
    <t>CO</t>
  </si>
  <si>
    <t>Fortune Ins Co</t>
  </si>
  <si>
    <t>N.A.P.T.</t>
  </si>
  <si>
    <t>Unisource Ins Co</t>
  </si>
  <si>
    <t>International Ind Co</t>
  </si>
  <si>
    <t>Hawaii Healthcare Alliance</t>
  </si>
  <si>
    <t>HI</t>
  </si>
  <si>
    <t>HIH Amer Ins Co of HI Inc</t>
  </si>
  <si>
    <t>Associated Physicians Ins Co</t>
  </si>
  <si>
    <t>United Capitol Ins Co</t>
  </si>
  <si>
    <t>Delta Cas Co</t>
  </si>
  <si>
    <t>Maxicare IN Inc</t>
  </si>
  <si>
    <t>IN</t>
  </si>
  <si>
    <t>Paradigm Ins Co</t>
  </si>
  <si>
    <t>Savant Ins Co</t>
  </si>
  <si>
    <t>Eagle Fraternal Life Assn</t>
  </si>
  <si>
    <t>MN</t>
  </si>
  <si>
    <t>Phoenix Hlthcare of MS Inc</t>
  </si>
  <si>
    <t>Stoneville Ins Co</t>
  </si>
  <si>
    <t>Amwest Surety Ins Co</t>
  </si>
  <si>
    <t>NE</t>
  </si>
  <si>
    <t>First NV Ins Co</t>
  </si>
  <si>
    <t>NV</t>
  </si>
  <si>
    <t>American Agents Ins Co</t>
  </si>
  <si>
    <t>Medical Malpractice Ins Assn</t>
  </si>
  <si>
    <t>Credit Gen Ins Co</t>
  </si>
  <si>
    <t>Acceleration Natl Ins Co</t>
  </si>
  <si>
    <t>Proliance Ins Co</t>
  </si>
  <si>
    <t>HRM Hlth Plans PA Inc</t>
  </si>
  <si>
    <t>Reliance Ins Co</t>
  </si>
  <si>
    <t>Plan De Salud Feon De of PR</t>
  </si>
  <si>
    <t>PR</t>
  </si>
  <si>
    <t>Medical One Inc</t>
  </si>
  <si>
    <t>Commercial Truckers RRG Grp Capt Ins</t>
  </si>
  <si>
    <t>SC</t>
  </si>
  <si>
    <t>National Automobile &amp; Cas Ins Co</t>
  </si>
  <si>
    <t>Paula Ins Co</t>
  </si>
  <si>
    <t>Alistar Ins Co</t>
  </si>
  <si>
    <t>Connecticut Surety Co</t>
  </si>
  <si>
    <t>CT</t>
  </si>
  <si>
    <t>American Capital Life Ins Co</t>
  </si>
  <si>
    <t>Queensway Cas Ins Co</t>
  </si>
  <si>
    <t>Aries Insurance Company</t>
  </si>
  <si>
    <t>Aries Insurance Company, Inc.</t>
  </si>
  <si>
    <t>Western Specialty Ins Co</t>
  </si>
  <si>
    <t>American Horizon Ins Co</t>
  </si>
  <si>
    <t>Valor Ins Co</t>
  </si>
  <si>
    <t>Gallant Ins Co</t>
  </si>
  <si>
    <t>Oak Cas Ins Co</t>
  </si>
  <si>
    <t>The OATH</t>
  </si>
  <si>
    <t>Amcare Hlth Plans Of LA Inc</t>
  </si>
  <si>
    <t>United Agents Ins Co Of LA</t>
  </si>
  <si>
    <t>General American Mutual Holding Co.</t>
  </si>
  <si>
    <t>MO</t>
  </si>
  <si>
    <t>Montana Medical Benefit Plan Inc</t>
  </si>
  <si>
    <t>MT</t>
  </si>
  <si>
    <t>Montana Benefits &amp; Life Co</t>
  </si>
  <si>
    <t>Far West Ins Co</t>
  </si>
  <si>
    <t>Hum Healthcare Systems Inc</t>
  </si>
  <si>
    <t>Group Council Mut Ins Co</t>
  </si>
  <si>
    <t>Renaissance Hlth Plan</t>
  </si>
  <si>
    <t>Heritage Natl</t>
  </si>
  <si>
    <t>Republic Cas Co</t>
  </si>
  <si>
    <t>Petrosurance Cas Co</t>
  </si>
  <si>
    <t>Phico Ins Co</t>
  </si>
  <si>
    <t>Piedmont Ins Co</t>
  </si>
  <si>
    <t>American Benefit Plans</t>
  </si>
  <si>
    <t>Medical Comm Ins Co</t>
  </si>
  <si>
    <t>AmCare Hlth Plans of TX Inc</t>
  </si>
  <si>
    <t>Colonial Cas Ins Co</t>
  </si>
  <si>
    <t>Amcorp Ins Co</t>
  </si>
  <si>
    <t>Empire Lloyds Ins Co</t>
  </si>
  <si>
    <t>Western Growers Ins Co</t>
  </si>
  <si>
    <t>Fremont Ind Co</t>
  </si>
  <si>
    <t>Pacific Natl Ins Co</t>
  </si>
  <si>
    <t>Community Hlth Plan Rockies Inc</t>
  </si>
  <si>
    <t>Nationwide Public Employees Trust</t>
  </si>
  <si>
    <t>Providers Direct Hlth Plan of GA Inc</t>
  </si>
  <si>
    <t>SAC Farmers Mut Ins Assoc</t>
  </si>
  <si>
    <t>IA</t>
  </si>
  <si>
    <t>Legion Ind Co</t>
  </si>
  <si>
    <t>Patterson Ins Co</t>
  </si>
  <si>
    <t>Washington Security Life Ins Co</t>
  </si>
  <si>
    <t>Home Ins Co</t>
  </si>
  <si>
    <t>US Intl Reins Co</t>
  </si>
  <si>
    <t>Mastercare Ins Co</t>
  </si>
  <si>
    <t>Amcare Hlth Plan Of OK Inc</t>
  </si>
  <si>
    <t>Timberland States Ins Co</t>
  </si>
  <si>
    <t>OR</t>
  </si>
  <si>
    <t>White Hall Mut Ins Co</t>
  </si>
  <si>
    <t>Villanova Ins Co</t>
  </si>
  <si>
    <t>Legion Ins Co</t>
  </si>
  <si>
    <t>American Natl Lawyers Ins Recip RRG</t>
  </si>
  <si>
    <t>TN</t>
  </si>
  <si>
    <t>Reciprocal Alliance RRG</t>
  </si>
  <si>
    <t>Doctors Ins Recip RRG</t>
  </si>
  <si>
    <t>Guaranty Ins &amp; Ann Co</t>
  </si>
  <si>
    <t>Good Samaritan Life Ins Co</t>
  </si>
  <si>
    <t>Millers Ins Co</t>
  </si>
  <si>
    <t>Western Ind Ins Co</t>
  </si>
  <si>
    <t>Commercial Ind Ins Co</t>
  </si>
  <si>
    <t>Wasatch Crest Ins Co</t>
  </si>
  <si>
    <t>UT</t>
  </si>
  <si>
    <t>Wasatch Crest Mut Ins Co</t>
  </si>
  <si>
    <t>Reciprocal of Amer</t>
  </si>
  <si>
    <t>VA</t>
  </si>
  <si>
    <t>Old Southwest Life Ins Co</t>
  </si>
  <si>
    <t>American Bonding Co</t>
  </si>
  <si>
    <t>Florida Preferred Mut Ins Co</t>
  </si>
  <si>
    <t>American Superior Ins Co</t>
  </si>
  <si>
    <t>Heritage Warranty Mut Ins RRG Inc</t>
  </si>
  <si>
    <t>Statewide Ins Co</t>
  </si>
  <si>
    <t>Assoc Of Trial Lawyers Asr A Mut RRG</t>
  </si>
  <si>
    <t>IGF Ins Co</t>
  </si>
  <si>
    <t>Superior Life Ins Co</t>
  </si>
  <si>
    <t>Blooming Insurance Company</t>
  </si>
  <si>
    <t>Groveland Mut Ins Co</t>
  </si>
  <si>
    <t>OmniCare Health Plan</t>
  </si>
  <si>
    <t>MI</t>
  </si>
  <si>
    <t>Land Of Lakes Mut Ins Co</t>
  </si>
  <si>
    <t>Casualty Recip Exch</t>
  </si>
  <si>
    <t>Equity Mut Ins Co</t>
  </si>
  <si>
    <t>Family Hlth Care Plus</t>
  </si>
  <si>
    <t>London Pacific Life &amp; Ann Co</t>
  </si>
  <si>
    <t>NC</t>
  </si>
  <si>
    <t>Commercial Cas Ins Co Of NC</t>
  </si>
  <si>
    <t>State Capital Ins Co</t>
  </si>
  <si>
    <t>Protective Natl Ins Co Of Omaha</t>
  </si>
  <si>
    <t>Security Ind Ins Co</t>
  </si>
  <si>
    <t>Hospital Cas Co</t>
  </si>
  <si>
    <t>Life &amp; Hlth Ins Co of Amer</t>
  </si>
  <si>
    <t>Xantus Hlthplan of TN</t>
  </si>
  <si>
    <t>Colorado Western Ins Co</t>
  </si>
  <si>
    <t>The Money Tree Lending Group, Inc.</t>
  </si>
  <si>
    <t>Senior Citizens Mut Ins Co</t>
  </si>
  <si>
    <t>Primeguard Ins Co Inc A RRG</t>
  </si>
  <si>
    <t>Twin Falls Mut Ins Co</t>
  </si>
  <si>
    <t>ID</t>
  </si>
  <si>
    <t>American Yarn Spinners Self-Insurers Fund</t>
  </si>
  <si>
    <t>American Growers Ins Co</t>
  </si>
  <si>
    <t>Magnahealth Of NY Inc</t>
  </si>
  <si>
    <t>Realm Natl Ins Co</t>
  </si>
  <si>
    <t>Top Flight Ins Co</t>
  </si>
  <si>
    <t>Employers Life Ins Corp</t>
  </si>
  <si>
    <t>Consolidated Amer Ins Co</t>
  </si>
  <si>
    <t>South Carolina Ins Co</t>
  </si>
  <si>
    <t>States Gen Life Ins Co</t>
  </si>
  <si>
    <t>Amil Intl TX Inc</t>
  </si>
  <si>
    <t>Financial Ins Co Of Amer</t>
  </si>
  <si>
    <t>How Insurance Co</t>
  </si>
  <si>
    <t>Island Natl Ins Co</t>
  </si>
  <si>
    <t>VI</t>
  </si>
  <si>
    <t>Cascade Natl Ins Co</t>
  </si>
  <si>
    <t>WA</t>
  </si>
  <si>
    <t>Pinnacle Cas Assur Co</t>
  </si>
  <si>
    <t>National Savings Life Ins Co</t>
  </si>
  <si>
    <t>Municipal Mut Ins Co</t>
  </si>
  <si>
    <t>DoctorCare Inc</t>
  </si>
  <si>
    <t>Exotic Warranty Corporation</t>
  </si>
  <si>
    <t>Southern Family Ins Co</t>
  </si>
  <si>
    <t>Atlantic Preferred Ins Co</t>
  </si>
  <si>
    <t>Florida Preferred Prop Ins Co</t>
  </si>
  <si>
    <t>HIG Ltd</t>
  </si>
  <si>
    <t>Acadian Life Ins Co</t>
  </si>
  <si>
    <t>Newburyport Mut Fire Ins Co</t>
  </si>
  <si>
    <t>Ultimed HMO of MI</t>
  </si>
  <si>
    <t>Maxicare Life &amp; Hlth Ins Co</t>
  </si>
  <si>
    <t>MML Assurance Inc</t>
  </si>
  <si>
    <t>Security Gen Life Ins Co</t>
  </si>
  <si>
    <t>Foundation Ins Co</t>
  </si>
  <si>
    <t>Select Insurance Services Inc.</t>
  </si>
  <si>
    <t>Family Life Ins Co Of Amer</t>
  </si>
  <si>
    <t>Lone Star Life Ins Co</t>
  </si>
  <si>
    <t>Sir Lloyds Ins Co</t>
  </si>
  <si>
    <t>Vesta Fire Ins Corp</t>
  </si>
  <si>
    <t>Shelby Ins Co</t>
  </si>
  <si>
    <t>Shelby Cas Ins Comp</t>
  </si>
  <si>
    <t>Texas Select Lloyds Ins Co</t>
  </si>
  <si>
    <t>American Star Ins Co</t>
  </si>
  <si>
    <t>American Star Ins Co Segregated Accn</t>
  </si>
  <si>
    <t>Suncoast Physicians Hlth Plan Inc</t>
  </si>
  <si>
    <t>Vanguard Fire &amp; Cas Co</t>
  </si>
  <si>
    <t>Municipal Ins Co Of Amer</t>
  </si>
  <si>
    <t>Benicorp Ins Co</t>
  </si>
  <si>
    <t>National Foot Care Program Inc</t>
  </si>
  <si>
    <t>Riscorp Natl Ins Co</t>
  </si>
  <si>
    <t>Eagle Ins Co</t>
  </si>
  <si>
    <t>GSA Ins Co</t>
  </si>
  <si>
    <t>National Consumer Ins Co</t>
  </si>
  <si>
    <t>Newark Ins Co</t>
  </si>
  <si>
    <t>Community Hlth Plan</t>
  </si>
  <si>
    <t>Plan De Salud Uia Inc</t>
  </si>
  <si>
    <t>Compania De Fianzas De PR</t>
  </si>
  <si>
    <t>National Ann Co</t>
  </si>
  <si>
    <t>MD Medicare Choice Inc</t>
  </si>
  <si>
    <t>Cornerstone Mut Ins Co</t>
  </si>
  <si>
    <t>AG Airgroup Ins Inc</t>
  </si>
  <si>
    <t>Guarantee Title Ins Co</t>
  </si>
  <si>
    <t>Southern Natl Title Ins Co</t>
  </si>
  <si>
    <t>Patriot Hlth Ins Co Inc</t>
  </si>
  <si>
    <t>New Jersey Exchange</t>
  </si>
  <si>
    <t>MIIX Ins Co</t>
  </si>
  <si>
    <t>Horizon Hlthcare of NY Inc</t>
  </si>
  <si>
    <t>MDNY Hlthcare Inc</t>
  </si>
  <si>
    <t>Health Partners of New York, LLC</t>
  </si>
  <si>
    <t>Guarantee Title &amp; Trust Co</t>
  </si>
  <si>
    <t>Best Amer Ins Co</t>
  </si>
  <si>
    <t>Lincoln Memorial Life Ins Co</t>
  </si>
  <si>
    <t>Memorial Serv Life Ins Co</t>
  </si>
  <si>
    <t>Austin Ind Lloyds Ins Co</t>
  </si>
  <si>
    <t>Health Plan for Community Living Inc</t>
  </si>
  <si>
    <t>Wonder State Life Ins Co</t>
  </si>
  <si>
    <t>Transurance RRG Inc</t>
  </si>
  <si>
    <t>Astraea RRG Inc</t>
  </si>
  <si>
    <t>First Commercial Ins Co</t>
  </si>
  <si>
    <t>First Commercial Transportation &amp; Pr</t>
  </si>
  <si>
    <t>American Keystone Ins Co</t>
  </si>
  <si>
    <t>Intercontinental Marine Service Corporation d/b/a First Warranty Group of Florida</t>
  </si>
  <si>
    <t>Southeastern US Ins Inc</t>
  </si>
  <si>
    <t>Old Standard Life Ins Co</t>
  </si>
  <si>
    <t>Medical Savings Ins Co</t>
  </si>
  <si>
    <t>Valor Ins Co Inc</t>
  </si>
  <si>
    <t>Consumer First Ins Co</t>
  </si>
  <si>
    <t>Colonial Ind Ins Co</t>
  </si>
  <si>
    <t>The Physicians Assur Corp</t>
  </si>
  <si>
    <t>Park Ave Prop &amp; Cas Ins Co</t>
  </si>
  <si>
    <t>Preferred Hlth Inc</t>
  </si>
  <si>
    <t>SDM Hlthcare Mgmt Inc</t>
  </si>
  <si>
    <t>Pro Salud HMO Corp</t>
  </si>
  <si>
    <t>I H Americas Ins Co</t>
  </si>
  <si>
    <t>Continental Life Ins Co Of SC</t>
  </si>
  <si>
    <t>Transportation Liab Ins Co RRG</t>
  </si>
  <si>
    <t>Hilton Head Prop &amp; Cas Inc</t>
  </si>
  <si>
    <t>Texas Memorial Life Ins Co</t>
  </si>
  <si>
    <t>Fidelity Bankers Life Ins Co</t>
  </si>
  <si>
    <t>Booker T Washington Ins Co Inc</t>
  </si>
  <si>
    <t>Universal Life Ins Co</t>
  </si>
  <si>
    <t>Signature Life Ins Co Of Amer</t>
  </si>
  <si>
    <t>Imerica Life &amp; Hlth Ins Co</t>
  </si>
  <si>
    <t>Gibraltar Natl Ins Co</t>
  </si>
  <si>
    <t>Carrier Solutions RRG Inc</t>
  </si>
  <si>
    <t>DE</t>
  </si>
  <si>
    <t>Magnolia Ins Co</t>
  </si>
  <si>
    <t>Northern Capital Ins Co</t>
  </si>
  <si>
    <t>Coral Ins Co</t>
  </si>
  <si>
    <t>Century Service System, Inc</t>
  </si>
  <si>
    <t>GA Restaurant Mut Captive Ins Co</t>
  </si>
  <si>
    <t>Commercial Mut Ins Co Ins Co</t>
  </si>
  <si>
    <t>Eastern Cas Ins Co</t>
  </si>
  <si>
    <t>National States Ins Co</t>
  </si>
  <si>
    <t>Financial Advisors Assur Select RRG</t>
  </si>
  <si>
    <t>Insurance Corp Of NY</t>
  </si>
  <si>
    <t>Titledge Ins Co of NY</t>
  </si>
  <si>
    <t>Colonial Coop Ins Co</t>
  </si>
  <si>
    <t>Imperial Cas &amp; Ind Co</t>
  </si>
  <si>
    <t>Pegasus Ins Co</t>
  </si>
  <si>
    <t>First American Life Ins Co</t>
  </si>
  <si>
    <t>NSA RRG Inc</t>
  </si>
  <si>
    <t>Golden State Mut Life Ins Co</t>
  </si>
  <si>
    <t>American Sterling Ins Co</t>
  </si>
  <si>
    <t>Federal Motor Carriers RRG Inc</t>
  </si>
  <si>
    <t>Quality Hlth Plans</t>
  </si>
  <si>
    <t>Commercial Ins Alliance Recip Ins C</t>
  </si>
  <si>
    <t>Aequicap Ins Co</t>
  </si>
  <si>
    <t>Seminole Cas Ins Co</t>
  </si>
  <si>
    <t>National Grp Ins Co</t>
  </si>
  <si>
    <t>Homewise Preferred Ins Co</t>
  </si>
  <si>
    <t>Homewise Ins Co</t>
  </si>
  <si>
    <t>Southern Eagle Ins Co</t>
  </si>
  <si>
    <t>Qualicare Self Ins Trust</t>
  </si>
  <si>
    <t>Grand Lodge Knights Of Pythias</t>
  </si>
  <si>
    <t>Constitutional Cas Co</t>
  </si>
  <si>
    <t>Reinsurance Co Of Amer Inc</t>
  </si>
  <si>
    <t>Minnesota Surety And Trust Co</t>
  </si>
  <si>
    <t>Peoples Assured Family Life Ins Co</t>
  </si>
  <si>
    <t>Atlantic Mut Ins Co</t>
  </si>
  <si>
    <t>Centennial Ins Co</t>
  </si>
  <si>
    <t>Madison Ins Co Inc</t>
  </si>
  <si>
    <t>Long Island Ins Co</t>
  </si>
  <si>
    <t>Washington Title Ins Co</t>
  </si>
  <si>
    <t>Puerto Rico Hlth Plan Inc</t>
  </si>
  <si>
    <t>National Ins Co</t>
  </si>
  <si>
    <t>Western Ins Co</t>
  </si>
  <si>
    <t>Scaffold Industry Ins Co RRG Inc</t>
  </si>
  <si>
    <t>Regional Hlth Ins Co RRG</t>
  </si>
  <si>
    <t>Avalon Hlthcare Inc</t>
  </si>
  <si>
    <t>Standard Life Ins Co Of IN</t>
  </si>
  <si>
    <t>Benton Life Ins Co Inc</t>
  </si>
  <si>
    <t>Escude Life Ins Co Inc</t>
  </si>
  <si>
    <t>Garden State Ind Co Inc</t>
  </si>
  <si>
    <t>Health Facilities of CA Mut Ins Co</t>
  </si>
  <si>
    <t>Contractors Liab Ins Co RRG</t>
  </si>
  <si>
    <t>Lewis &amp; Clark LTC RRG Inc</t>
  </si>
  <si>
    <t>Autoglass Ins Co</t>
  </si>
  <si>
    <t>Frontier Ins Co</t>
  </si>
  <si>
    <t>First Sealord Surety Inc</t>
  </si>
  <si>
    <t>Global Hlth Plan &amp; Ins Co</t>
  </si>
  <si>
    <t>Gulf Builders RRG Inc</t>
  </si>
  <si>
    <t>Northern Plains Ins Co</t>
  </si>
  <si>
    <t>SD</t>
  </si>
  <si>
    <t>US Rail Ins Co A RRG</t>
  </si>
  <si>
    <t>Ocean RRG Inc</t>
  </si>
  <si>
    <t>Ullico Cas Co</t>
  </si>
  <si>
    <t>United Contractors Ins Co Inc RRG</t>
  </si>
  <si>
    <t>Universal Hlth Care Inc</t>
  </si>
  <si>
    <t>Universal Hlth Care Ins Co Inc</t>
  </si>
  <si>
    <t>Southern Cas ns Co</t>
  </si>
  <si>
    <t>American Motorists Ins Co</t>
  </si>
  <si>
    <t>Lumbermens Mut Cas Co</t>
  </si>
  <si>
    <t>American Manufacturers Mut Ins Co</t>
  </si>
  <si>
    <t>Trust Assur Co</t>
  </si>
  <si>
    <t>Interstate Auto Ins Co Inc</t>
  </si>
  <si>
    <t>MD</t>
  </si>
  <si>
    <t>American Fellowship Mut Ins Co</t>
  </si>
  <si>
    <t>Watkins Life and Benefit Association</t>
  </si>
  <si>
    <t>Universal Hlth Care of NV Inc</t>
  </si>
  <si>
    <t>Executive Life Ins Co Of NY</t>
  </si>
  <si>
    <t>ICM Ins Co</t>
  </si>
  <si>
    <t>Drivers Ins Co</t>
  </si>
  <si>
    <t>Pride National Ins Co</t>
  </si>
  <si>
    <t>Jamestown Ins Co RRG</t>
  </si>
  <si>
    <t>Universal HMO of TX Inc</t>
  </si>
  <si>
    <t>Santa Fe Auto Ins Co</t>
  </si>
  <si>
    <t>Gramercy Ins Co</t>
  </si>
  <si>
    <t>San Antonio Ind Co</t>
  </si>
  <si>
    <t>Partnership Hlth Plan Inc</t>
  </si>
  <si>
    <t>Indemnity Ins Corp RRG</t>
  </si>
  <si>
    <t>Freestone Ins Co</t>
  </si>
  <si>
    <t>Physicians United Plan Inc</t>
  </si>
  <si>
    <t>Florida Hlthcare Plus Inc</t>
  </si>
  <si>
    <t>Union American Ins Co</t>
  </si>
  <si>
    <t>Sunshine State Ins Co</t>
  </si>
  <si>
    <t>Georgia Mut Ins Co</t>
  </si>
  <si>
    <t>Concert Hlth Plan Ins Co</t>
  </si>
  <si>
    <t>CAGC Ins Co</t>
  </si>
  <si>
    <t>National Guar Ins Co</t>
  </si>
  <si>
    <t>Physicians Benefit Resources RRG Inc</t>
  </si>
  <si>
    <t>Professional Liab Ins Co Of Amer</t>
  </si>
  <si>
    <t>Eveready Ins Co</t>
  </si>
  <si>
    <t>UHAB Mut Ins Co</t>
  </si>
  <si>
    <t>Red Rock Ins Co</t>
  </si>
  <si>
    <t>Commonwealth Ins Co</t>
  </si>
  <si>
    <t>First Keystone RRG Inc</t>
  </si>
  <si>
    <t>Southern Title Ins Corp</t>
  </si>
  <si>
    <t>Jordan Funeral &amp; Ins Co Inc</t>
  </si>
  <si>
    <t>Seechange Hlth Ins Co</t>
  </si>
  <si>
    <t>Pinelands Ins Co RRG Inc</t>
  </si>
  <si>
    <t>Cooportunity Hlth</t>
  </si>
  <si>
    <t>Interstate Bankers Cas Co</t>
  </si>
  <si>
    <t>Ozark Benefit Association Life Insurance Company</t>
  </si>
  <si>
    <t>National Contractors Ins Co Inc RRG</t>
  </si>
  <si>
    <t>Cigna Hlthcare of NY Inc</t>
  </si>
  <si>
    <t>Essence Hlthcare of NY Inc</t>
  </si>
  <si>
    <t>Lion Ins Co</t>
  </si>
  <si>
    <t>Regis Ins Co</t>
  </si>
  <si>
    <t>Lincoln Gen Ins Co</t>
  </si>
  <si>
    <t>Food Industry Ins Exchange</t>
  </si>
  <si>
    <t>Alicot Ins Co</t>
  </si>
  <si>
    <t>Meritus Hlth Partners</t>
  </si>
  <si>
    <t>Meritus Mut Hlth Partners</t>
  </si>
  <si>
    <t>Colorado Hlth Ins Coop Inc</t>
  </si>
  <si>
    <t>HealthyCT Inc</t>
  </si>
  <si>
    <t>Family Hlth HI MBS</t>
  </si>
  <si>
    <t>Land of Lincoln Mut Hlth Ins Co</t>
  </si>
  <si>
    <t>Affirmative Ins Co</t>
  </si>
  <si>
    <t>Kentucky Hlth Coop Inc</t>
  </si>
  <si>
    <t>USAgencies Cas Ins Co Inc</t>
  </si>
  <si>
    <t>Consumers Mut Ins of Michigan</t>
  </si>
  <si>
    <t>Lumbermens Underwriting Alliance</t>
  </si>
  <si>
    <t>Unity Life Ins Co Inc</t>
  </si>
  <si>
    <t>Careconcepts Ins Inc a RRG</t>
  </si>
  <si>
    <t>Nevada Hlth Co Op</t>
  </si>
  <si>
    <t>Health Republic Ins of NY Corp</t>
  </si>
  <si>
    <t>American Medical &amp; Life Ins Co</t>
  </si>
  <si>
    <t>Coordinated Hlth Mut Inc</t>
  </si>
  <si>
    <t>Excalibur Reins Corp</t>
  </si>
  <si>
    <t>Consumers Choice Hlth Ins Co</t>
  </si>
  <si>
    <t>Arches Mut Ins Co</t>
  </si>
  <si>
    <t>Winhealth Partners</t>
  </si>
  <si>
    <t>WY</t>
  </si>
  <si>
    <t>Castlepoint Natl Ins Co</t>
  </si>
  <si>
    <t>Fairway Physicians Ins Co RRG</t>
  </si>
  <si>
    <t>Guarantee Ins Co</t>
  </si>
  <si>
    <t>Millers First Ins Co</t>
  </si>
  <si>
    <t>Evergreen Hlth Inc</t>
  </si>
  <si>
    <t>Galen Ins Co</t>
  </si>
  <si>
    <t>Freelancers Consumer Operated &amp; Orie</t>
  </si>
  <si>
    <t>IFA Ins Co</t>
  </si>
  <si>
    <t>Fiduciary Ins Co Of Amer</t>
  </si>
  <si>
    <t>Penn Treaty Ntwrk Amer Ins Co</t>
  </si>
  <si>
    <t>American Ntwrk Ins Co</t>
  </si>
  <si>
    <t>Oceanus Ins Co A RRG</t>
  </si>
  <si>
    <t>Doctors &amp; Surgeons Natl RRG Inc</t>
  </si>
  <si>
    <t>Merced Prop &amp; Cas Co</t>
  </si>
  <si>
    <t>Ins Co of The Americas</t>
  </si>
  <si>
    <t>Sawgrass Mutual Ins Co</t>
  </si>
  <si>
    <t>National Attorney Title Assur Fund I</t>
  </si>
  <si>
    <t>Minuteman Hlth Inc</t>
  </si>
  <si>
    <t>Touchstone Hlth HMO Inc</t>
  </si>
  <si>
    <t>Cuatro LLC</t>
  </si>
  <si>
    <t>Healthcare Providers Ins Exch</t>
  </si>
  <si>
    <t>Newport Bonding &amp; Surety Co</t>
  </si>
  <si>
    <t>Reliamax Surety Co</t>
  </si>
  <si>
    <t>Access Ins Co</t>
  </si>
  <si>
    <t>Elite Transportation RRG Inc</t>
  </si>
  <si>
    <t>Florida Specialty Ins Co</t>
  </si>
  <si>
    <t>Geneva Ins Co</t>
  </si>
  <si>
    <t>Physicians Standard Ins Co</t>
  </si>
  <si>
    <t>KS</t>
  </si>
  <si>
    <t>Paramount Ins Co</t>
  </si>
  <si>
    <t>Spirit Commercial Auto RRG Inc</t>
  </si>
  <si>
    <t>Atlantis Hlth Plan</t>
  </si>
  <si>
    <t>Senior Amer Ins Co</t>
  </si>
  <si>
    <t>Constellation Hlth LLC</t>
  </si>
  <si>
    <t>Real Legacy Assur Co Inc</t>
  </si>
  <si>
    <t>Integrand Assur Co</t>
  </si>
  <si>
    <t>Capson Physicians Ins Co</t>
  </si>
  <si>
    <t>Northwestern Natl Ins Co Milwaukee</t>
  </si>
  <si>
    <t>Physicians Cas RRG Inc</t>
  </si>
  <si>
    <t>Windhaven Ins Co</t>
  </si>
  <si>
    <t>American Service Insurance Company</t>
  </si>
  <si>
    <t>American Country Insurance Company</t>
  </si>
  <si>
    <t>Quality Hlth Plans of NY Inc</t>
  </si>
  <si>
    <t>Maidstone Ins Co</t>
  </si>
  <si>
    <t>Alliance Natl Ins Co</t>
  </si>
  <si>
    <t>OneTitle Natl Guar Co Inc</t>
  </si>
  <si>
    <t>Grand Court Order Of Calanthe</t>
  </si>
  <si>
    <t>Windhaven Natl Ins Co</t>
  </si>
  <si>
    <t>Houston Gen Ins Exch</t>
  </si>
  <si>
    <t>ACCC Ins Co</t>
  </si>
  <si>
    <t>Global Hawk Ins Co RRG</t>
  </si>
  <si>
    <t>Western Gen Ins Co</t>
  </si>
  <si>
    <t>Global Hawk Prop &amp; Cas Ins Co</t>
  </si>
  <si>
    <t>American Capital Assur Corp</t>
  </si>
  <si>
    <t>Gulfstream Prop &amp; Cas Ins Co</t>
  </si>
  <si>
    <t>Midwestern Dental Plans Inc</t>
  </si>
  <si>
    <t>New Mexico Hlth Connections</t>
  </si>
  <si>
    <t>NM</t>
  </si>
  <si>
    <t>Fresenius Hlth Plans of NY Inc</t>
  </si>
  <si>
    <t>Global Liberty Ins Co of NY</t>
  </si>
  <si>
    <t>Park Ins Co</t>
  </si>
  <si>
    <t>Bedivere Ins Co</t>
  </si>
  <si>
    <t>Highlands Ins Co</t>
  </si>
  <si>
    <t>Hospitality RRG Inc</t>
  </si>
  <si>
    <t>St Johns Ins Co Inc</t>
  </si>
  <si>
    <t>Avatar Prop &amp; Cas Ins Co</t>
  </si>
  <si>
    <t>Southern Fidelity Ins Co Inc</t>
  </si>
  <si>
    <t>Weston Prop &amp; Cas Ins Co</t>
  </si>
  <si>
    <t>FedNat Ins Co</t>
  </si>
  <si>
    <t>Hospitality Mut Capt Ins Co</t>
  </si>
  <si>
    <t>State Natl Fire Ins Co</t>
  </si>
  <si>
    <t>Access Home Ins Co</t>
  </si>
  <si>
    <t>Lighthouse Prop Ins Corp</t>
  </si>
  <si>
    <t>Lighthouse Excalibur Ins Co</t>
  </si>
  <si>
    <t>Americas Ins Co</t>
  </si>
  <si>
    <t>North Carolina Mut Life Ins Co</t>
  </si>
  <si>
    <t>Bankers Life Ins Co</t>
  </si>
  <si>
    <t>Colorado Bankers Life Ins Co</t>
  </si>
  <si>
    <t>Physicians Ind RRG</t>
  </si>
  <si>
    <t>Freelancers Ins Co Inc</t>
  </si>
  <si>
    <t>Time Ins Co</t>
  </si>
  <si>
    <t>United Home Ins Co</t>
  </si>
  <si>
    <t>Friday Hlth Plans of CO Inc</t>
  </si>
  <si>
    <t>Arrowood Ind Co</t>
  </si>
  <si>
    <t>Scottish Re Us Inc</t>
  </si>
  <si>
    <t>United Prop &amp; Cas Ins Co</t>
  </si>
  <si>
    <t>Friday Hlth Plans of GA Inc</t>
  </si>
  <si>
    <t>MutualAid eXchange</t>
  </si>
  <si>
    <t>Cameron Mut Ins Co</t>
  </si>
  <si>
    <t>Preferred Standard Mut Ins Co</t>
  </si>
  <si>
    <t>Southland Natl Ins Corp</t>
  </si>
  <si>
    <t>Friday Hlth Plans of NC Inc</t>
  </si>
  <si>
    <t>Friday Hlth Plans of NV Inc</t>
  </si>
  <si>
    <t>American Independent Ntwrk Ins Co NY</t>
  </si>
  <si>
    <t>Friday Hlth Plans of OK Inc</t>
  </si>
  <si>
    <t>R&amp;Q Reins Co</t>
  </si>
  <si>
    <t>Friday Hlth Ins Co Inc</t>
  </si>
  <si>
    <t>Bright Healthcare Ins Co of TX</t>
  </si>
  <si>
    <t>National Heritage Ins Co</t>
  </si>
  <si>
    <t>Bankers Life Insurance</t>
  </si>
  <si>
    <t>Go Ins Co</t>
  </si>
  <si>
    <t>Opticare of UT</t>
  </si>
  <si>
    <t>Emergency Physicians Ins Exchange RR</t>
  </si>
  <si>
    <t>1st Auto &amp; Cas Ins Co</t>
  </si>
  <si>
    <t>Wisconsin Reins Corp</t>
  </si>
  <si>
    <t>American Equine Insurance Company</t>
  </si>
  <si>
    <t>American Casualty Reinsurance of Deleware LLC</t>
  </si>
  <si>
    <t>Sonder Hlth Plans Inc</t>
  </si>
  <si>
    <t>Key Ins Co</t>
  </si>
  <si>
    <t>Broadway Ins &amp; Surety Co Inc</t>
  </si>
  <si>
    <t>Crystal Run Hlth Ins Co Inc</t>
  </si>
  <si>
    <t>Crystal Run Hlth Plan LLC</t>
  </si>
  <si>
    <t>Thin Blue Line Benefits Association, LLC</t>
  </si>
  <si>
    <t>Transport Ins Co</t>
  </si>
  <si>
    <t>Momentum RRG Inc</t>
  </si>
  <si>
    <t>New Century Ins Co</t>
  </si>
  <si>
    <t>Casualty Underwriters Ins Co</t>
  </si>
  <si>
    <t>Country</t>
  </si>
  <si>
    <t>Number of Failures</t>
  </si>
  <si>
    <t>Reinsurers</t>
  </si>
  <si>
    <t>In Cluster</t>
  </si>
  <si>
    <t>P&amp;C In Cluster</t>
  </si>
  <si>
    <t>Life in Cluster</t>
  </si>
  <si>
    <t>Composite in Cluster</t>
  </si>
  <si>
    <t>Reinsurance in Cluster</t>
  </si>
  <si>
    <t>2000-2025</t>
  </si>
  <si>
    <t>Gap 5</t>
  </si>
  <si>
    <t>Longest Gap</t>
  </si>
  <si>
    <t>Years with Failure</t>
  </si>
  <si>
    <t>Start</t>
  </si>
  <si>
    <t>End</t>
  </si>
  <si>
    <t>EUROPE</t>
  </si>
  <si>
    <t>gap &gt;=5 years</t>
  </si>
  <si>
    <t>(excluding US)</t>
  </si>
  <si>
    <t>gap &gt;=20 years</t>
  </si>
  <si>
    <t>Year</t>
  </si>
  <si>
    <t>Total, P&amp;C (pure P&amp;C)</t>
  </si>
  <si>
    <t>Total, Reinsurer</t>
  </si>
  <si>
    <t>Total, L&amp;H (pure L&amp;H)</t>
  </si>
  <si>
    <t>Total</t>
  </si>
  <si>
    <t>Total (2000-2025)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</si>
</sst>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"/>
    <numFmt numFmtId="166" formatCode="0.0%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141414"/>
      <name val="Arial"/>
      <family val="2"/>
    </font>
    <font>
      <sz val="12"/>
      <color rgb="FF000000"/>
      <name val="Arial"/>
      <family val="2"/>
    </font>
    <font>
      <sz val="12"/>
      <color rgb="FF141215"/>
      <name val="Arial"/>
      <family val="2"/>
    </font>
    <font>
      <sz val="12"/>
      <color rgb="FF212121"/>
      <name val="Arial"/>
      <family val="2"/>
    </font>
    <font>
      <sz val="12"/>
      <color rgb="FFFF0000"/>
      <name val="Arial"/>
      <family val="2"/>
    </font>
    <font>
      <sz val="12"/>
      <color rgb="FF020202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B6D7A8"/>
        <bgColor rgb="FFB6D7A8"/>
      </patternFill>
    </fill>
    <fill>
      <patternFill patternType="solid">
        <fgColor rgb="FFFCE5CD"/>
        <bgColor rgb="FFFCE5CD"/>
      </patternFill>
    </fill>
    <fill>
      <patternFill patternType="solid">
        <fgColor rgb="FFFF9900"/>
        <bgColor rgb="FFFF9900"/>
      </patternFill>
    </fill>
    <fill>
      <patternFill patternType="solid">
        <fgColor rgb="FF92D050"/>
        <bgColor rgb="FF92D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2" borderId="0" xfId="0" applyFont="1" applyFill="1"/>
    <xf numFmtId="0" fontId="2" fillId="2" borderId="0" xfId="0" applyFont="1" applyFill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8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/>
    <xf numFmtId="14" fontId="2" fillId="0" borderId="0" xfId="0" applyNumberFormat="1" applyFont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2" borderId="0" xfId="0" applyFont="1" applyFill="1"/>
    <xf numFmtId="164" fontId="2" fillId="0" borderId="0" xfId="0" applyNumberFormat="1" applyFont="1"/>
    <xf numFmtId="165" fontId="2" fillId="4" borderId="0" xfId="0" applyNumberFormat="1" applyFont="1" applyFill="1"/>
    <xf numFmtId="0" fontId="2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7" borderId="0" xfId="0" applyFont="1" applyFill="1"/>
    <xf numFmtId="0" fontId="1" fillId="0" borderId="0" xfId="0" applyFont="1"/>
    <xf numFmtId="0" fontId="1" fillId="8" borderId="0" xfId="0" applyFont="1" applyFill="1"/>
    <xf numFmtId="166" fontId="1" fillId="0" borderId="0" xfId="0" applyNumberFormat="1" applyFont="1"/>
    <xf numFmtId="0" fontId="10" fillId="0" borderId="0" xfId="0" applyFont="1"/>
    <xf numFmtId="0" fontId="10" fillId="0" borderId="0" xfId="0" applyFont="1" applyAlignment="1">
      <alignment wrapText="1"/>
    </xf>
    <xf numFmtId="0" fontId="10" fillId="9" borderId="0" xfId="0" applyFont="1" applyFill="1"/>
    <xf numFmtId="0" fontId="10" fillId="0" borderId="0" xfId="0" applyFont="1" applyFill="1"/>
  </cellXfs>
  <cellStyles count="1">
    <cellStyle name="Normal" xfId="0" builtinId="0"/>
  </cellStyles>
  <dxfs count="1"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6-07-13%20PACICC%20Expenses/2026-07-14%20Failed%20Insurer%20List%20-%20Full%20Doc-2%20-%20FIXED.xlsx" TargetMode="External"/><Relationship Id="rId2" Type="http://schemas.openxmlformats.org/officeDocument/2006/relationships/externalLinkPath" Target="/Users/grantkelly/Documents/2026/2026-07-13%20PACICC%20Expenses/2026-07-14%20Failed%20Insurer%20List%20-%20Full%20Doc-2%20-%20FIXED.xlsx" TargetMode="External"/><Relationship Id="rId1" Type="http://schemas.openxmlformats.org/officeDocument/2006/relationships/externalLinkPath" Target="/Users/grantkelly/Documents/2026/2026-07-13%20PACICC%20Expenses/2026-07-14%20Failed%20Insurer%20List%20-%20Full%20Doc-2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ppendix 1"/>
      <sheetName val="Appendix 2A"/>
      <sheetName val="Appendix 2B"/>
      <sheetName val="Failures by Jurisdiction"/>
      <sheetName val="ListCountries"/>
      <sheetName val="CYear"/>
      <sheetName val="CYear-US"/>
      <sheetName val="Clusters-non-US"/>
      <sheetName val="Clusters-US"/>
      <sheetName val="Cluster-Pivot"/>
      <sheetName val="Frequency"/>
      <sheetName val="Frequency2"/>
      <sheetName val="US Failures"/>
      <sheetName val="FailureType"/>
      <sheetName val="ByCountry-PieChart"/>
      <sheetName val="By Continent"/>
      <sheetName val="ByYear-Total"/>
      <sheetName val="ByYear-P&amp;C"/>
      <sheetName val="Count-OECD-raw"/>
      <sheetName val="Count-OECD-cleaned"/>
      <sheetName val="ByYear-OECD"/>
      <sheetName val="ByCountry-OECD"/>
      <sheetName val="Protected by Guarantee Fund"/>
      <sheetName val="Deleted"/>
      <sheetName val="CatLoss2"/>
      <sheetName val="US-Protected"/>
      <sheetName val="US-list"/>
      <sheetName val="US-Cluster"/>
      <sheetName val="CanadaStats"/>
    </sheetNames>
    <sheetDataSet>
      <sheetData sheetId="0">
        <row r="1">
          <cell r="A1" t="str">
            <v>YEAR FAILED</v>
          </cell>
          <cell r="D1" t="str">
            <v>TYPE</v>
          </cell>
          <cell r="F1" t="str">
            <v>COUNTRY</v>
          </cell>
          <cell r="G1" t="str">
            <v>CLUSTER</v>
          </cell>
          <cell r="J1" t="str">
            <v>PROTECTED BY INSURANCE GUARANTEE FUND</v>
          </cell>
        </row>
        <row r="2">
          <cell r="A2" t="str">
            <v>ALGERIA</v>
          </cell>
          <cell r="D2" t="str">
            <v>P&amp;C</v>
          </cell>
        </row>
        <row r="3">
          <cell r="A3">
            <v>2007</v>
          </cell>
          <cell r="D3" t="str">
            <v>P&amp;C</v>
          </cell>
          <cell r="F3" t="str">
            <v>ALGERIA</v>
          </cell>
          <cell r="J3" t="str">
            <v>None</v>
          </cell>
        </row>
        <row r="4">
          <cell r="A4" t="str">
            <v>ANDORRA</v>
          </cell>
        </row>
        <row r="5">
          <cell r="A5">
            <v>2019</v>
          </cell>
          <cell r="D5" t="str">
            <v>P&amp;C</v>
          </cell>
          <cell r="F5" t="str">
            <v>ANDORRA</v>
          </cell>
          <cell r="J5" t="str">
            <v>None</v>
          </cell>
        </row>
        <row r="6">
          <cell r="A6" t="str">
            <v>ANGOLA</v>
          </cell>
        </row>
        <row r="7">
          <cell r="A7">
            <v>2020</v>
          </cell>
          <cell r="D7" t="str">
            <v>P&amp;C</v>
          </cell>
          <cell r="F7" t="str">
            <v>ANGOLA</v>
          </cell>
          <cell r="G7">
            <v>1</v>
          </cell>
          <cell r="J7" t="str">
            <v>None</v>
          </cell>
        </row>
        <row r="8">
          <cell r="A8">
            <v>2020</v>
          </cell>
          <cell r="D8" t="str">
            <v>Composite</v>
          </cell>
          <cell r="F8" t="str">
            <v>ANGOLA</v>
          </cell>
          <cell r="G8">
            <v>1</v>
          </cell>
          <cell r="J8" t="str">
            <v>None</v>
          </cell>
        </row>
        <row r="9">
          <cell r="A9">
            <v>2020</v>
          </cell>
          <cell r="D9" t="str">
            <v>Composite</v>
          </cell>
          <cell r="F9" t="str">
            <v>ANGOLA</v>
          </cell>
          <cell r="G9">
            <v>1</v>
          </cell>
          <cell r="J9" t="str">
            <v>None</v>
          </cell>
        </row>
        <row r="10">
          <cell r="A10">
            <v>2020</v>
          </cell>
          <cell r="D10" t="str">
            <v>P&amp;C</v>
          </cell>
          <cell r="F10" t="str">
            <v>ANGOLA</v>
          </cell>
          <cell r="G10">
            <v>1</v>
          </cell>
          <cell r="J10" t="str">
            <v>None</v>
          </cell>
        </row>
        <row r="11">
          <cell r="A11">
            <v>2021</v>
          </cell>
          <cell r="D11" t="str">
            <v>P&amp;C</v>
          </cell>
          <cell r="F11" t="str">
            <v>ANGOLA</v>
          </cell>
          <cell r="G11">
            <v>1</v>
          </cell>
          <cell r="J11" t="str">
            <v>None</v>
          </cell>
        </row>
        <row r="12">
          <cell r="A12">
            <v>2021</v>
          </cell>
          <cell r="D12" t="str">
            <v>P&amp;C</v>
          </cell>
          <cell r="F12" t="str">
            <v>ANGOLA</v>
          </cell>
          <cell r="G12">
            <v>1</v>
          </cell>
          <cell r="J12" t="str">
            <v>None</v>
          </cell>
        </row>
        <row r="13">
          <cell r="A13">
            <v>2023</v>
          </cell>
          <cell r="D13" t="str">
            <v>P&amp;C</v>
          </cell>
          <cell r="F13" t="str">
            <v>ANGOLA</v>
          </cell>
          <cell r="G13">
            <v>1</v>
          </cell>
          <cell r="J13" t="str">
            <v>None</v>
          </cell>
        </row>
        <row r="14">
          <cell r="A14">
            <v>2024</v>
          </cell>
          <cell r="D14" t="str">
            <v>P&amp;C</v>
          </cell>
          <cell r="F14" t="str">
            <v>ANGOLA</v>
          </cell>
          <cell r="G14">
            <v>1</v>
          </cell>
          <cell r="J14" t="str">
            <v>None</v>
          </cell>
        </row>
        <row r="15">
          <cell r="A15">
            <v>2024</v>
          </cell>
          <cell r="D15" t="str">
            <v>Composite</v>
          </cell>
          <cell r="F15" t="str">
            <v>ANGOLA</v>
          </cell>
          <cell r="G15">
            <v>1</v>
          </cell>
          <cell r="J15" t="str">
            <v>None</v>
          </cell>
        </row>
        <row r="16">
          <cell r="A16" t="str">
            <v>ARGENTINA</v>
          </cell>
        </row>
        <row r="17">
          <cell r="A17">
            <v>2000</v>
          </cell>
          <cell r="D17" t="str">
            <v>P&amp;C</v>
          </cell>
          <cell r="F17" t="str">
            <v>ARGENTINA</v>
          </cell>
          <cell r="G17">
            <v>1</v>
          </cell>
          <cell r="J17" t="str">
            <v>None</v>
          </cell>
        </row>
        <row r="18">
          <cell r="A18">
            <v>2000</v>
          </cell>
          <cell r="D18" t="str">
            <v>L&amp;H</v>
          </cell>
          <cell r="F18" t="str">
            <v>ARGENTINA</v>
          </cell>
          <cell r="G18">
            <v>1</v>
          </cell>
          <cell r="J18" t="str">
            <v>None</v>
          </cell>
        </row>
        <row r="19">
          <cell r="A19">
            <v>2000</v>
          </cell>
          <cell r="D19" t="str">
            <v>P&amp;C</v>
          </cell>
          <cell r="F19" t="str">
            <v>ARGENTINA</v>
          </cell>
          <cell r="G19">
            <v>1</v>
          </cell>
          <cell r="J19" t="str">
            <v>None</v>
          </cell>
        </row>
        <row r="20">
          <cell r="A20">
            <v>2000</v>
          </cell>
          <cell r="D20" t="str">
            <v>P&amp;C</v>
          </cell>
          <cell r="F20" t="str">
            <v>ARGENTINA</v>
          </cell>
          <cell r="G20">
            <v>1</v>
          </cell>
          <cell r="J20" t="str">
            <v>None</v>
          </cell>
        </row>
        <row r="21">
          <cell r="A21">
            <v>2000</v>
          </cell>
          <cell r="D21" t="str">
            <v>P&amp;C</v>
          </cell>
          <cell r="F21" t="str">
            <v>ARGENTINA</v>
          </cell>
          <cell r="G21">
            <v>1</v>
          </cell>
          <cell r="J21" t="str">
            <v>None</v>
          </cell>
        </row>
        <row r="22">
          <cell r="A22">
            <v>2000</v>
          </cell>
          <cell r="D22" t="str">
            <v>P&amp;C</v>
          </cell>
          <cell r="F22" t="str">
            <v>ARGENTINA</v>
          </cell>
          <cell r="G22">
            <v>1</v>
          </cell>
          <cell r="J22" t="str">
            <v>None</v>
          </cell>
        </row>
        <row r="23">
          <cell r="A23">
            <v>2000</v>
          </cell>
          <cell r="D23" t="str">
            <v>L&amp;H</v>
          </cell>
          <cell r="F23" t="str">
            <v>ARGENTINA</v>
          </cell>
          <cell r="G23">
            <v>1</v>
          </cell>
          <cell r="J23" t="str">
            <v>None</v>
          </cell>
        </row>
        <row r="24">
          <cell r="A24">
            <v>2000</v>
          </cell>
          <cell r="D24" t="str">
            <v>L&amp;H</v>
          </cell>
          <cell r="F24" t="str">
            <v>ARGENTINA</v>
          </cell>
          <cell r="G24">
            <v>1</v>
          </cell>
          <cell r="J24" t="str">
            <v>None</v>
          </cell>
        </row>
        <row r="25">
          <cell r="A25">
            <v>2000</v>
          </cell>
          <cell r="D25" t="str">
            <v>P&amp;C</v>
          </cell>
          <cell r="F25" t="str">
            <v>ARGENTINA</v>
          </cell>
          <cell r="G25">
            <v>1</v>
          </cell>
          <cell r="J25" t="str">
            <v>None</v>
          </cell>
        </row>
        <row r="26">
          <cell r="A26">
            <v>2000</v>
          </cell>
          <cell r="D26" t="str">
            <v>P&amp;C</v>
          </cell>
          <cell r="F26" t="str">
            <v>ARGENTINA</v>
          </cell>
          <cell r="G26">
            <v>1</v>
          </cell>
          <cell r="J26" t="str">
            <v>None</v>
          </cell>
        </row>
        <row r="27">
          <cell r="A27">
            <v>2000</v>
          </cell>
          <cell r="D27" t="str">
            <v>P&amp;C</v>
          </cell>
          <cell r="F27" t="str">
            <v>ARGENTINA</v>
          </cell>
          <cell r="G27">
            <v>1</v>
          </cell>
          <cell r="J27" t="str">
            <v>None</v>
          </cell>
        </row>
        <row r="28">
          <cell r="A28">
            <v>2001</v>
          </cell>
          <cell r="D28" t="str">
            <v>P&amp;C</v>
          </cell>
          <cell r="F28" t="str">
            <v>ARGENTINA</v>
          </cell>
          <cell r="G28">
            <v>1</v>
          </cell>
          <cell r="J28" t="str">
            <v>None</v>
          </cell>
        </row>
        <row r="29">
          <cell r="A29">
            <v>2001</v>
          </cell>
          <cell r="D29" t="str">
            <v>L&amp;H</v>
          </cell>
          <cell r="F29" t="str">
            <v>ARGENTINA</v>
          </cell>
          <cell r="G29">
            <v>1</v>
          </cell>
          <cell r="J29" t="str">
            <v>None</v>
          </cell>
        </row>
        <row r="30">
          <cell r="A30">
            <v>2001</v>
          </cell>
          <cell r="D30" t="str">
            <v>P&amp;C</v>
          </cell>
          <cell r="F30" t="str">
            <v>ARGENTINA</v>
          </cell>
          <cell r="G30">
            <v>1</v>
          </cell>
          <cell r="J30" t="str">
            <v>None</v>
          </cell>
        </row>
        <row r="31">
          <cell r="A31">
            <v>2001</v>
          </cell>
          <cell r="D31" t="str">
            <v>P&amp;C</v>
          </cell>
          <cell r="F31" t="str">
            <v>ARGENTINA</v>
          </cell>
          <cell r="G31">
            <v>1</v>
          </cell>
          <cell r="J31" t="str">
            <v>None</v>
          </cell>
        </row>
        <row r="32">
          <cell r="A32">
            <v>2001</v>
          </cell>
          <cell r="D32" t="str">
            <v>P&amp;C</v>
          </cell>
          <cell r="F32" t="str">
            <v>ARGENTINA</v>
          </cell>
          <cell r="G32">
            <v>1</v>
          </cell>
          <cell r="J32" t="str">
            <v>None</v>
          </cell>
        </row>
        <row r="33">
          <cell r="A33">
            <v>2001</v>
          </cell>
          <cell r="D33" t="str">
            <v>P&amp;C</v>
          </cell>
          <cell r="F33" t="str">
            <v>ARGENTINA</v>
          </cell>
          <cell r="G33">
            <v>1</v>
          </cell>
          <cell r="J33" t="str">
            <v>None</v>
          </cell>
        </row>
        <row r="34">
          <cell r="A34">
            <v>2001</v>
          </cell>
          <cell r="D34" t="str">
            <v>P&amp;C</v>
          </cell>
          <cell r="F34" t="str">
            <v>ARGENTINA</v>
          </cell>
          <cell r="G34">
            <v>1</v>
          </cell>
          <cell r="J34" t="str">
            <v>None</v>
          </cell>
        </row>
        <row r="35">
          <cell r="A35">
            <v>2001</v>
          </cell>
          <cell r="D35" t="str">
            <v>P&amp;C</v>
          </cell>
          <cell r="F35" t="str">
            <v>ARGENTINA</v>
          </cell>
          <cell r="G35">
            <v>1</v>
          </cell>
          <cell r="J35" t="str">
            <v>None</v>
          </cell>
        </row>
        <row r="36">
          <cell r="A36">
            <v>2002</v>
          </cell>
          <cell r="D36" t="str">
            <v>P&amp;C</v>
          </cell>
          <cell r="F36" t="str">
            <v>ARGENTINA</v>
          </cell>
          <cell r="G36">
            <v>1</v>
          </cell>
          <cell r="J36" t="str">
            <v>None</v>
          </cell>
        </row>
        <row r="37">
          <cell r="A37">
            <v>2002</v>
          </cell>
          <cell r="D37" t="str">
            <v>L&amp;H</v>
          </cell>
          <cell r="F37" t="str">
            <v>ARGENTINA</v>
          </cell>
          <cell r="G37">
            <v>1</v>
          </cell>
          <cell r="J37" t="str">
            <v>None</v>
          </cell>
        </row>
        <row r="38">
          <cell r="A38">
            <v>2002</v>
          </cell>
          <cell r="D38" t="str">
            <v>P&amp;C</v>
          </cell>
          <cell r="F38" t="str">
            <v>ARGENTINA</v>
          </cell>
          <cell r="G38">
            <v>1</v>
          </cell>
          <cell r="J38" t="str">
            <v>None</v>
          </cell>
        </row>
        <row r="39">
          <cell r="A39">
            <v>2002</v>
          </cell>
          <cell r="D39" t="str">
            <v>P&amp;C</v>
          </cell>
          <cell r="F39" t="str">
            <v>ARGENTINA</v>
          </cell>
          <cell r="G39">
            <v>1</v>
          </cell>
          <cell r="J39" t="str">
            <v>None</v>
          </cell>
        </row>
        <row r="40">
          <cell r="A40">
            <v>2002</v>
          </cell>
          <cell r="D40" t="str">
            <v>P&amp;C</v>
          </cell>
          <cell r="F40" t="str">
            <v>ARGENTINA</v>
          </cell>
          <cell r="G40">
            <v>1</v>
          </cell>
          <cell r="J40" t="str">
            <v>None</v>
          </cell>
        </row>
        <row r="41">
          <cell r="A41">
            <v>2003</v>
          </cell>
          <cell r="D41" t="str">
            <v>P&amp;C</v>
          </cell>
          <cell r="F41" t="str">
            <v>ARGENTINA</v>
          </cell>
          <cell r="G41">
            <v>1</v>
          </cell>
          <cell r="J41" t="str">
            <v>None</v>
          </cell>
        </row>
        <row r="42">
          <cell r="A42">
            <v>2003</v>
          </cell>
          <cell r="D42" t="str">
            <v>P&amp;C</v>
          </cell>
          <cell r="F42" t="str">
            <v>ARGENTINA</v>
          </cell>
          <cell r="G42">
            <v>1</v>
          </cell>
          <cell r="J42" t="str">
            <v>None</v>
          </cell>
        </row>
        <row r="43">
          <cell r="A43">
            <v>2004</v>
          </cell>
          <cell r="D43" t="str">
            <v>P&amp;C</v>
          </cell>
          <cell r="F43" t="str">
            <v>ARGENTINA</v>
          </cell>
          <cell r="G43">
            <v>1</v>
          </cell>
          <cell r="J43" t="str">
            <v>None</v>
          </cell>
        </row>
        <row r="44">
          <cell r="A44">
            <v>2005</v>
          </cell>
          <cell r="D44" t="str">
            <v>P&amp;C</v>
          </cell>
          <cell r="F44" t="str">
            <v>ARGENTINA</v>
          </cell>
          <cell r="G44">
            <v>1</v>
          </cell>
          <cell r="J44" t="str">
            <v>None</v>
          </cell>
        </row>
        <row r="45">
          <cell r="A45">
            <v>2006</v>
          </cell>
          <cell r="D45" t="str">
            <v>P&amp;C</v>
          </cell>
          <cell r="F45" t="str">
            <v>ARGENTINA</v>
          </cell>
          <cell r="G45">
            <v>1</v>
          </cell>
          <cell r="J45" t="str">
            <v>None</v>
          </cell>
        </row>
        <row r="46">
          <cell r="A46">
            <v>2007</v>
          </cell>
          <cell r="D46" t="str">
            <v>L&amp;H</v>
          </cell>
          <cell r="F46" t="str">
            <v>ARGENTINA</v>
          </cell>
          <cell r="G46">
            <v>1</v>
          </cell>
          <cell r="J46" t="str">
            <v>None</v>
          </cell>
        </row>
        <row r="47">
          <cell r="A47">
            <v>2008</v>
          </cell>
          <cell r="D47" t="str">
            <v>P&amp;C</v>
          </cell>
          <cell r="F47" t="str">
            <v>ARGENTINA</v>
          </cell>
          <cell r="G47">
            <v>1</v>
          </cell>
          <cell r="J47" t="str">
            <v>None</v>
          </cell>
        </row>
        <row r="48">
          <cell r="A48">
            <v>2009</v>
          </cell>
          <cell r="D48" t="str">
            <v>P&amp;C</v>
          </cell>
          <cell r="F48" t="str">
            <v>ARGENTINA</v>
          </cell>
          <cell r="G48">
            <v>1</v>
          </cell>
          <cell r="J48" t="str">
            <v>None</v>
          </cell>
        </row>
        <row r="49">
          <cell r="A49">
            <v>2013</v>
          </cell>
          <cell r="D49" t="str">
            <v>P&amp;C</v>
          </cell>
          <cell r="F49" t="str">
            <v>ARGENTINA</v>
          </cell>
          <cell r="G49">
            <v>1</v>
          </cell>
          <cell r="J49" t="str">
            <v>None</v>
          </cell>
        </row>
        <row r="50">
          <cell r="A50">
            <v>2013</v>
          </cell>
          <cell r="D50" t="str">
            <v>L&amp;H</v>
          </cell>
          <cell r="F50" t="str">
            <v>ARGENTINA</v>
          </cell>
          <cell r="G50">
            <v>1</v>
          </cell>
          <cell r="J50" t="str">
            <v>None</v>
          </cell>
        </row>
        <row r="51">
          <cell r="A51">
            <v>2014</v>
          </cell>
          <cell r="D51" t="str">
            <v>L&amp;H</v>
          </cell>
          <cell r="F51" t="str">
            <v>ARGENTINA</v>
          </cell>
          <cell r="G51">
            <v>1</v>
          </cell>
          <cell r="J51" t="str">
            <v>None</v>
          </cell>
        </row>
        <row r="52">
          <cell r="A52">
            <v>2014</v>
          </cell>
          <cell r="D52" t="str">
            <v>L&amp;H</v>
          </cell>
          <cell r="F52" t="str">
            <v>ARGENTINA</v>
          </cell>
          <cell r="G52">
            <v>1</v>
          </cell>
          <cell r="J52" t="str">
            <v>None</v>
          </cell>
        </row>
        <row r="53">
          <cell r="A53">
            <v>2016</v>
          </cell>
          <cell r="D53" t="str">
            <v>P&amp;C</v>
          </cell>
          <cell r="F53" t="str">
            <v>ARGENTINA</v>
          </cell>
          <cell r="G53">
            <v>1</v>
          </cell>
          <cell r="J53" t="str">
            <v>None</v>
          </cell>
        </row>
        <row r="54">
          <cell r="A54">
            <v>2016</v>
          </cell>
          <cell r="D54" t="str">
            <v>P&amp;C</v>
          </cell>
          <cell r="F54" t="str">
            <v>ARGENTINA</v>
          </cell>
          <cell r="G54">
            <v>1</v>
          </cell>
          <cell r="J54" t="str">
            <v>None</v>
          </cell>
        </row>
        <row r="55">
          <cell r="A55">
            <v>2017</v>
          </cell>
          <cell r="D55" t="str">
            <v>Composite</v>
          </cell>
          <cell r="F55" t="str">
            <v>ARGENTINA</v>
          </cell>
          <cell r="G55">
            <v>1</v>
          </cell>
          <cell r="J55" t="str">
            <v>None</v>
          </cell>
        </row>
        <row r="56">
          <cell r="A56">
            <v>2019</v>
          </cell>
          <cell r="D56" t="str">
            <v>P&amp;C</v>
          </cell>
          <cell r="F56" t="str">
            <v>ARGENTINA</v>
          </cell>
          <cell r="J56" t="str">
            <v>None</v>
          </cell>
        </row>
        <row r="57">
          <cell r="A57">
            <v>2023</v>
          </cell>
          <cell r="D57" t="str">
            <v>P&amp;C</v>
          </cell>
          <cell r="F57" t="str">
            <v>ARGENTINA</v>
          </cell>
          <cell r="G57">
            <v>1</v>
          </cell>
          <cell r="J57" t="str">
            <v>None</v>
          </cell>
        </row>
        <row r="58">
          <cell r="A58">
            <v>2024</v>
          </cell>
          <cell r="D58" t="str">
            <v>P&amp;C</v>
          </cell>
          <cell r="F58" t="str">
            <v>ARGENTINA</v>
          </cell>
          <cell r="G58">
            <v>1</v>
          </cell>
          <cell r="J58" t="str">
            <v>None</v>
          </cell>
        </row>
        <row r="59">
          <cell r="A59">
            <v>2024</v>
          </cell>
          <cell r="D59" t="str">
            <v>P&amp;C</v>
          </cell>
          <cell r="F59" t="str">
            <v>ARGENTINA</v>
          </cell>
          <cell r="G59">
            <v>1</v>
          </cell>
          <cell r="J59" t="str">
            <v>None</v>
          </cell>
        </row>
        <row r="60">
          <cell r="A60">
            <v>2024</v>
          </cell>
          <cell r="D60" t="str">
            <v>P&amp;C</v>
          </cell>
          <cell r="F60" t="str">
            <v>ARGENTINA</v>
          </cell>
          <cell r="G60">
            <v>1</v>
          </cell>
          <cell r="J60" t="str">
            <v>None</v>
          </cell>
        </row>
        <row r="61">
          <cell r="A61">
            <v>2025</v>
          </cell>
          <cell r="D61" t="str">
            <v>P&amp;C</v>
          </cell>
          <cell r="F61" t="str">
            <v>ARGENTINA</v>
          </cell>
          <cell r="G61">
            <v>1</v>
          </cell>
          <cell r="J61" t="str">
            <v>None</v>
          </cell>
        </row>
        <row r="62">
          <cell r="A62">
            <v>2025</v>
          </cell>
          <cell r="D62" t="str">
            <v>P&amp;C</v>
          </cell>
          <cell r="F62" t="str">
            <v>ARGENTINA</v>
          </cell>
          <cell r="G62">
            <v>1</v>
          </cell>
          <cell r="J62" t="str">
            <v>None</v>
          </cell>
        </row>
        <row r="63">
          <cell r="A63">
            <v>2025</v>
          </cell>
          <cell r="D63" t="str">
            <v>P&amp;C</v>
          </cell>
          <cell r="F63" t="str">
            <v>ARGENTINA</v>
          </cell>
          <cell r="G63">
            <v>1</v>
          </cell>
          <cell r="J63" t="str">
            <v>None</v>
          </cell>
        </row>
        <row r="64">
          <cell r="A64">
            <v>2025</v>
          </cell>
          <cell r="D64" t="str">
            <v>P&amp;C</v>
          </cell>
          <cell r="F64" t="str">
            <v>ARGENTINA</v>
          </cell>
          <cell r="G64">
            <v>1</v>
          </cell>
          <cell r="J64" t="str">
            <v>None</v>
          </cell>
        </row>
        <row r="65">
          <cell r="A65" t="str">
            <v>AUSTRALIA</v>
          </cell>
        </row>
        <row r="66">
          <cell r="A66">
            <v>2001</v>
          </cell>
          <cell r="D66" t="str">
            <v>P&amp;C</v>
          </cell>
          <cell r="F66" t="str">
            <v>AUSTRALIA</v>
          </cell>
          <cell r="J66" t="str">
            <v>None</v>
          </cell>
        </row>
        <row r="67">
          <cell r="A67">
            <v>2009</v>
          </cell>
          <cell r="D67" t="str">
            <v>P&amp;C</v>
          </cell>
          <cell r="F67" t="str">
            <v>AUSTRALIA</v>
          </cell>
          <cell r="J67" t="str">
            <v>Protected</v>
          </cell>
        </row>
        <row r="68">
          <cell r="A68" t="str">
            <v>AZERBAIJAN</v>
          </cell>
        </row>
        <row r="69">
          <cell r="A69">
            <v>2008</v>
          </cell>
          <cell r="D69" t="str">
            <v>P&amp;C</v>
          </cell>
          <cell r="F69" t="str">
            <v>AZERBAIJAN</v>
          </cell>
          <cell r="J69" t="str">
            <v>None</v>
          </cell>
        </row>
        <row r="70">
          <cell r="A70">
            <v>2008</v>
          </cell>
          <cell r="D70" t="str">
            <v>P&amp;C</v>
          </cell>
          <cell r="F70" t="str">
            <v>AZERBAIJAN</v>
          </cell>
          <cell r="J70" t="str">
            <v>None</v>
          </cell>
        </row>
        <row r="71">
          <cell r="A71">
            <v>2014</v>
          </cell>
          <cell r="D71" t="str">
            <v>P&amp;C</v>
          </cell>
          <cell r="F71" t="str">
            <v>AZERBAIJAN</v>
          </cell>
          <cell r="G71">
            <v>1</v>
          </cell>
          <cell r="J71" t="str">
            <v>None</v>
          </cell>
        </row>
        <row r="72">
          <cell r="A72">
            <v>2015</v>
          </cell>
          <cell r="D72" t="str">
            <v>P&amp;C</v>
          </cell>
          <cell r="F72" t="str">
            <v>AZERBAIJAN</v>
          </cell>
          <cell r="G72">
            <v>1</v>
          </cell>
          <cell r="J72" t="str">
            <v>None</v>
          </cell>
        </row>
        <row r="73">
          <cell r="A73">
            <v>2016</v>
          </cell>
          <cell r="D73" t="str">
            <v>P&amp;C</v>
          </cell>
          <cell r="F73" t="str">
            <v>AZERBAIJAN</v>
          </cell>
          <cell r="G73">
            <v>1</v>
          </cell>
          <cell r="J73" t="str">
            <v>None</v>
          </cell>
        </row>
        <row r="74">
          <cell r="A74">
            <v>2016</v>
          </cell>
          <cell r="D74" t="str">
            <v>P&amp;C</v>
          </cell>
          <cell r="F74" t="str">
            <v>AZERBAIJAN</v>
          </cell>
          <cell r="G74">
            <v>1</v>
          </cell>
          <cell r="J74" t="str">
            <v>None</v>
          </cell>
        </row>
        <row r="75">
          <cell r="A75">
            <v>2016</v>
          </cell>
          <cell r="D75" t="str">
            <v>P&amp;C</v>
          </cell>
          <cell r="F75" t="str">
            <v>AZERBAIJAN</v>
          </cell>
          <cell r="G75">
            <v>1</v>
          </cell>
          <cell r="J75" t="str">
            <v>None</v>
          </cell>
        </row>
        <row r="76">
          <cell r="A76">
            <v>2016</v>
          </cell>
          <cell r="D76" t="str">
            <v>P&amp;C</v>
          </cell>
          <cell r="F76" t="str">
            <v>AZERBAIJAN</v>
          </cell>
          <cell r="G76">
            <v>1</v>
          </cell>
          <cell r="J76" t="str">
            <v>None</v>
          </cell>
        </row>
        <row r="77">
          <cell r="A77">
            <v>2020</v>
          </cell>
          <cell r="D77" t="str">
            <v>P&amp;C</v>
          </cell>
          <cell r="F77" t="str">
            <v>AZERBAIJAN</v>
          </cell>
          <cell r="J77" t="str">
            <v>None</v>
          </cell>
        </row>
        <row r="78">
          <cell r="A78">
            <v>2024</v>
          </cell>
          <cell r="D78" t="str">
            <v>P&amp;C</v>
          </cell>
          <cell r="F78" t="str">
            <v>AZERBAIJAN</v>
          </cell>
          <cell r="J78" t="str">
            <v>None</v>
          </cell>
        </row>
        <row r="79">
          <cell r="A79">
            <v>2024</v>
          </cell>
          <cell r="D79" t="str">
            <v>P&amp;C</v>
          </cell>
          <cell r="F79" t="str">
            <v>AZERBAIJAN</v>
          </cell>
          <cell r="J79" t="str">
            <v>None</v>
          </cell>
        </row>
        <row r="80">
          <cell r="A80" t="str">
            <v>BAHAMAS</v>
          </cell>
        </row>
        <row r="81">
          <cell r="A81">
            <v>2009</v>
          </cell>
          <cell r="D81" t="str">
            <v>L&amp;H</v>
          </cell>
          <cell r="F81" t="str">
            <v>BAHAMAS</v>
          </cell>
          <cell r="J81" t="str">
            <v>None</v>
          </cell>
        </row>
        <row r="82">
          <cell r="A82">
            <v>2009</v>
          </cell>
          <cell r="D82" t="str">
            <v>L&amp;H</v>
          </cell>
          <cell r="F82" t="str">
            <v>BAHAMAS</v>
          </cell>
          <cell r="J82" t="str">
            <v>None</v>
          </cell>
        </row>
        <row r="83">
          <cell r="A83" t="str">
            <v>BAHRAIN</v>
          </cell>
        </row>
        <row r="84">
          <cell r="A84">
            <v>2015</v>
          </cell>
          <cell r="D84" t="str">
            <v>Composite</v>
          </cell>
          <cell r="F84" t="str">
            <v>BAHRAIN</v>
          </cell>
          <cell r="J84" t="str">
            <v>None</v>
          </cell>
        </row>
        <row r="85">
          <cell r="A85">
            <v>2020</v>
          </cell>
          <cell r="D85" t="str">
            <v>Reinsurance</v>
          </cell>
          <cell r="F85" t="str">
            <v>BAHRAIN</v>
          </cell>
          <cell r="J85" t="str">
            <v>None</v>
          </cell>
        </row>
        <row r="86">
          <cell r="A86" t="str">
            <v>BANGLADESH</v>
          </cell>
        </row>
        <row r="87">
          <cell r="A87">
            <v>2015</v>
          </cell>
          <cell r="D87" t="str">
            <v>P&amp;C</v>
          </cell>
          <cell r="F87" t="str">
            <v>BANGLADESH</v>
          </cell>
          <cell r="J87" t="str">
            <v>None</v>
          </cell>
        </row>
        <row r="88">
          <cell r="A88" t="str">
            <v>BARBADOS</v>
          </cell>
        </row>
        <row r="89">
          <cell r="A89">
            <v>2010</v>
          </cell>
          <cell r="D89" t="str">
            <v>P&amp;C</v>
          </cell>
          <cell r="F89" t="str">
            <v>BARBADOS</v>
          </cell>
          <cell r="J89" t="str">
            <v>None</v>
          </cell>
        </row>
        <row r="90">
          <cell r="A90">
            <v>2010</v>
          </cell>
          <cell r="D90" t="str">
            <v>L&amp;H</v>
          </cell>
          <cell r="F90" t="str">
            <v>BARBADOS</v>
          </cell>
          <cell r="J90" t="str">
            <v>None</v>
          </cell>
        </row>
        <row r="91">
          <cell r="A91">
            <v>2010</v>
          </cell>
          <cell r="D91" t="str">
            <v>L&amp;H</v>
          </cell>
          <cell r="F91" t="str">
            <v>BARBADOS</v>
          </cell>
          <cell r="J91" t="str">
            <v>None</v>
          </cell>
        </row>
        <row r="92">
          <cell r="A92">
            <v>2025</v>
          </cell>
          <cell r="D92" t="str">
            <v>P&amp;C</v>
          </cell>
          <cell r="F92" t="str">
            <v>BARBADOS</v>
          </cell>
          <cell r="J92" t="str">
            <v>None</v>
          </cell>
        </row>
        <row r="93">
          <cell r="A93" t="str">
            <v>BELGIUM</v>
          </cell>
        </row>
        <row r="94">
          <cell r="A94">
            <v>2005</v>
          </cell>
          <cell r="D94" t="str">
            <v>P&amp;C</v>
          </cell>
          <cell r="F94" t="str">
            <v>BELGIUM</v>
          </cell>
          <cell r="J94" t="str">
            <v>None</v>
          </cell>
        </row>
        <row r="95">
          <cell r="A95">
            <v>2008</v>
          </cell>
          <cell r="D95" t="str">
            <v>Composite</v>
          </cell>
          <cell r="F95" t="str">
            <v>BELGIUM</v>
          </cell>
          <cell r="J95" t="str">
            <v>None</v>
          </cell>
        </row>
        <row r="96">
          <cell r="A96">
            <v>2017</v>
          </cell>
          <cell r="D96" t="str">
            <v>L&amp;H</v>
          </cell>
          <cell r="F96" t="str">
            <v>BELGIUM</v>
          </cell>
          <cell r="J96" t="str">
            <v>None</v>
          </cell>
        </row>
        <row r="97">
          <cell r="A97" t="str">
            <v>BELIZE</v>
          </cell>
        </row>
        <row r="98">
          <cell r="A98">
            <v>2009</v>
          </cell>
          <cell r="D98" t="str">
            <v>L&amp;H</v>
          </cell>
          <cell r="F98" t="str">
            <v>BELIZE</v>
          </cell>
          <cell r="J98" t="str">
            <v>None</v>
          </cell>
        </row>
        <row r="99">
          <cell r="A99">
            <v>2015</v>
          </cell>
          <cell r="D99" t="str">
            <v>P&amp;C</v>
          </cell>
          <cell r="F99" t="str">
            <v>BELIZE</v>
          </cell>
          <cell r="J99" t="str">
            <v>None</v>
          </cell>
        </row>
        <row r="100">
          <cell r="A100" t="str">
            <v>BERMUDA</v>
          </cell>
        </row>
        <row r="101">
          <cell r="A101">
            <v>2004</v>
          </cell>
          <cell r="D101" t="str">
            <v>Reinsurance</v>
          </cell>
          <cell r="F101" t="str">
            <v>BERMUDA</v>
          </cell>
          <cell r="J101" t="str">
            <v>None</v>
          </cell>
        </row>
        <row r="102">
          <cell r="A102">
            <v>2007</v>
          </cell>
          <cell r="D102" t="str">
            <v>Reinsurance</v>
          </cell>
          <cell r="F102" t="str">
            <v>BERMUDA</v>
          </cell>
          <cell r="J102" t="str">
            <v>None</v>
          </cell>
        </row>
        <row r="103">
          <cell r="A103">
            <v>2008</v>
          </cell>
          <cell r="D103" t="str">
            <v>Reinsurance</v>
          </cell>
          <cell r="F103" t="str">
            <v>BERMUDA</v>
          </cell>
          <cell r="J103" t="str">
            <v>None</v>
          </cell>
        </row>
        <row r="104">
          <cell r="A104">
            <v>2009</v>
          </cell>
          <cell r="D104" t="str">
            <v>Composite</v>
          </cell>
          <cell r="F104" t="str">
            <v>BERMUDA</v>
          </cell>
          <cell r="J104" t="str">
            <v>None</v>
          </cell>
        </row>
        <row r="105">
          <cell r="A105">
            <v>2011</v>
          </cell>
          <cell r="D105" t="str">
            <v>L&amp;H</v>
          </cell>
          <cell r="F105" t="str">
            <v>BERMUDA</v>
          </cell>
          <cell r="J105" t="str">
            <v>None</v>
          </cell>
        </row>
        <row r="106">
          <cell r="A106">
            <v>2011</v>
          </cell>
          <cell r="D106" t="str">
            <v>P&amp;C</v>
          </cell>
          <cell r="F106" t="str">
            <v>BERMUDA</v>
          </cell>
          <cell r="J106" t="str">
            <v>None</v>
          </cell>
        </row>
        <row r="107">
          <cell r="A107">
            <v>2017</v>
          </cell>
          <cell r="D107" t="str">
            <v>Reinsurance</v>
          </cell>
          <cell r="F107" t="str">
            <v>BERMUDA</v>
          </cell>
          <cell r="J107" t="str">
            <v>None</v>
          </cell>
        </row>
        <row r="108">
          <cell r="A108">
            <v>2019</v>
          </cell>
          <cell r="D108" t="str">
            <v>Reinsurance</v>
          </cell>
          <cell r="F108" t="str">
            <v>BERMUDA</v>
          </cell>
          <cell r="J108" t="str">
            <v>None</v>
          </cell>
        </row>
        <row r="109">
          <cell r="A109">
            <v>2020</v>
          </cell>
          <cell r="D109" t="str">
            <v>L&amp;H</v>
          </cell>
          <cell r="F109" t="str">
            <v>BERMUDA</v>
          </cell>
          <cell r="J109" t="str">
            <v>None</v>
          </cell>
        </row>
        <row r="110">
          <cell r="A110">
            <v>2020</v>
          </cell>
          <cell r="D110" t="str">
            <v>P&amp;C</v>
          </cell>
          <cell r="F110" t="str">
            <v>BERMUDA</v>
          </cell>
          <cell r="J110" t="str">
            <v>None</v>
          </cell>
        </row>
        <row r="111">
          <cell r="A111">
            <v>2020</v>
          </cell>
          <cell r="D111" t="str">
            <v>P&amp;C</v>
          </cell>
          <cell r="F111" t="str">
            <v>BERMUDA</v>
          </cell>
          <cell r="J111" t="str">
            <v>None</v>
          </cell>
        </row>
        <row r="112">
          <cell r="A112">
            <v>2021</v>
          </cell>
          <cell r="D112" t="str">
            <v>P&amp;C</v>
          </cell>
          <cell r="F112" t="str">
            <v>BERMUDA</v>
          </cell>
          <cell r="J112" t="str">
            <v>None</v>
          </cell>
        </row>
        <row r="113">
          <cell r="A113">
            <v>2022</v>
          </cell>
          <cell r="D113" t="str">
            <v>P&amp;C</v>
          </cell>
          <cell r="F113" t="str">
            <v>BERMUDA</v>
          </cell>
          <cell r="J113" t="str">
            <v>None</v>
          </cell>
        </row>
        <row r="114">
          <cell r="A114">
            <v>2022</v>
          </cell>
          <cell r="D114" t="str">
            <v>P&amp;C</v>
          </cell>
          <cell r="F114" t="str">
            <v>BERMUDA</v>
          </cell>
          <cell r="J114" t="str">
            <v>None</v>
          </cell>
        </row>
        <row r="115">
          <cell r="A115">
            <v>2023</v>
          </cell>
          <cell r="D115" t="str">
            <v>L&amp;H</v>
          </cell>
          <cell r="F115" t="str">
            <v>BERMUDA</v>
          </cell>
          <cell r="J115" t="str">
            <v>None</v>
          </cell>
        </row>
        <row r="116">
          <cell r="A116">
            <v>2023</v>
          </cell>
          <cell r="D116" t="str">
            <v>P&amp;C</v>
          </cell>
          <cell r="F116" t="str">
            <v>BERMUDA</v>
          </cell>
          <cell r="J116" t="str">
            <v>None</v>
          </cell>
        </row>
        <row r="117">
          <cell r="A117">
            <v>2023</v>
          </cell>
          <cell r="D117" t="str">
            <v>P&amp;C</v>
          </cell>
          <cell r="F117" t="str">
            <v>BERMUDA</v>
          </cell>
          <cell r="J117" t="str">
            <v>None</v>
          </cell>
        </row>
        <row r="118">
          <cell r="A118">
            <v>2024</v>
          </cell>
          <cell r="D118" t="str">
            <v>P&amp;C</v>
          </cell>
          <cell r="F118" t="str">
            <v>BERMUDA</v>
          </cell>
          <cell r="J118" t="str">
            <v>None</v>
          </cell>
        </row>
        <row r="119">
          <cell r="A119">
            <v>2024</v>
          </cell>
          <cell r="D119" t="str">
            <v>L&amp;H</v>
          </cell>
          <cell r="F119" t="str">
            <v>BERMUDA</v>
          </cell>
          <cell r="J119" t="str">
            <v>None</v>
          </cell>
        </row>
        <row r="120">
          <cell r="A120">
            <v>2025</v>
          </cell>
          <cell r="D120" t="str">
            <v>P&amp;C</v>
          </cell>
          <cell r="F120" t="str">
            <v>BERMUDA</v>
          </cell>
          <cell r="J120" t="str">
            <v>None</v>
          </cell>
        </row>
        <row r="121">
          <cell r="A121">
            <v>2025</v>
          </cell>
          <cell r="D121" t="str">
            <v>Reinsurance</v>
          </cell>
          <cell r="F121" t="str">
            <v>BERMUDA</v>
          </cell>
          <cell r="J121" t="str">
            <v>None</v>
          </cell>
        </row>
        <row r="122">
          <cell r="A122" t="str">
            <v>BOLIVIA</v>
          </cell>
        </row>
        <row r="123">
          <cell r="A123">
            <v>2000</v>
          </cell>
          <cell r="D123" t="str">
            <v>P&amp;C</v>
          </cell>
          <cell r="F123" t="str">
            <v>BOLIVIA</v>
          </cell>
          <cell r="J123" t="str">
            <v>None</v>
          </cell>
        </row>
        <row r="124">
          <cell r="A124">
            <v>2020</v>
          </cell>
          <cell r="D124" t="str">
            <v>L&amp;H</v>
          </cell>
          <cell r="F124" t="str">
            <v>BOLIVIA</v>
          </cell>
          <cell r="J124" t="str">
            <v>None</v>
          </cell>
        </row>
        <row r="125">
          <cell r="A125" t="str">
            <v>BOTSWANA</v>
          </cell>
        </row>
        <row r="126">
          <cell r="A126">
            <v>2007</v>
          </cell>
          <cell r="D126" t="str">
            <v>P&amp;C</v>
          </cell>
          <cell r="F126" t="str">
            <v>BOTSWANA</v>
          </cell>
          <cell r="J126" t="str">
            <v>None</v>
          </cell>
        </row>
        <row r="127">
          <cell r="A127">
            <v>2013</v>
          </cell>
          <cell r="D127" t="str">
            <v>P&amp;C</v>
          </cell>
          <cell r="F127" t="str">
            <v>BOTSWANA</v>
          </cell>
          <cell r="J127" t="str">
            <v>None</v>
          </cell>
        </row>
        <row r="128">
          <cell r="A128">
            <v>2020</v>
          </cell>
          <cell r="D128" t="str">
            <v>P&amp;C</v>
          </cell>
          <cell r="F128" t="str">
            <v>BOTSWANA</v>
          </cell>
          <cell r="J128" t="str">
            <v>None</v>
          </cell>
        </row>
        <row r="129">
          <cell r="A129">
            <v>2022</v>
          </cell>
          <cell r="D129" t="str">
            <v>L&amp;H</v>
          </cell>
          <cell r="F129" t="str">
            <v>BOTSWANA</v>
          </cell>
          <cell r="J129" t="str">
            <v>None</v>
          </cell>
        </row>
        <row r="130">
          <cell r="A130">
            <v>2022</v>
          </cell>
          <cell r="D130" t="str">
            <v>P&amp;C</v>
          </cell>
          <cell r="F130" t="str">
            <v>BOTSWANA</v>
          </cell>
          <cell r="J130" t="str">
            <v>None</v>
          </cell>
        </row>
        <row r="131">
          <cell r="A131">
            <v>2022</v>
          </cell>
          <cell r="D131" t="str">
            <v>P&amp;C</v>
          </cell>
          <cell r="F131" t="str">
            <v>BOTSWANA</v>
          </cell>
          <cell r="J131" t="str">
            <v>None</v>
          </cell>
        </row>
        <row r="132">
          <cell r="A132">
            <v>2023</v>
          </cell>
          <cell r="D132" t="str">
            <v>L&amp;H</v>
          </cell>
          <cell r="F132" t="str">
            <v>BOTSWANA</v>
          </cell>
          <cell r="J132" t="str">
            <v>None</v>
          </cell>
        </row>
        <row r="133">
          <cell r="A133" t="str">
            <v>BRAZIL</v>
          </cell>
        </row>
        <row r="134">
          <cell r="A134">
            <v>2000</v>
          </cell>
          <cell r="D134" t="str">
            <v>L&amp;H</v>
          </cell>
          <cell r="F134" t="str">
            <v>BRAZIL</v>
          </cell>
          <cell r="G134">
            <v>1</v>
          </cell>
          <cell r="J134" t="str">
            <v>None</v>
          </cell>
        </row>
        <row r="135">
          <cell r="A135">
            <v>2000</v>
          </cell>
          <cell r="D135" t="str">
            <v>L&amp;H</v>
          </cell>
          <cell r="F135" t="str">
            <v>BRAZIL</v>
          </cell>
          <cell r="G135">
            <v>1</v>
          </cell>
          <cell r="J135" t="str">
            <v>None</v>
          </cell>
        </row>
        <row r="136">
          <cell r="A136">
            <v>2000</v>
          </cell>
          <cell r="D136" t="str">
            <v>P&amp;C</v>
          </cell>
          <cell r="F136" t="str">
            <v>BRAZIL</v>
          </cell>
          <cell r="G136">
            <v>1</v>
          </cell>
          <cell r="J136" t="str">
            <v>None</v>
          </cell>
        </row>
        <row r="137">
          <cell r="A137">
            <v>2000</v>
          </cell>
          <cell r="D137" t="str">
            <v>P&amp;C</v>
          </cell>
          <cell r="F137" t="str">
            <v>BRAZIL</v>
          </cell>
          <cell r="G137">
            <v>1</v>
          </cell>
          <cell r="J137" t="str">
            <v>None</v>
          </cell>
        </row>
        <row r="138">
          <cell r="A138">
            <v>2001</v>
          </cell>
          <cell r="D138" t="str">
            <v>L&amp;H</v>
          </cell>
          <cell r="F138" t="str">
            <v>BRAZIL</v>
          </cell>
          <cell r="G138">
            <v>1</v>
          </cell>
          <cell r="J138" t="str">
            <v>None</v>
          </cell>
        </row>
        <row r="139">
          <cell r="A139">
            <v>2001</v>
          </cell>
          <cell r="D139" t="str">
            <v>L&amp;H</v>
          </cell>
          <cell r="F139" t="str">
            <v>BRAZIL</v>
          </cell>
          <cell r="G139">
            <v>1</v>
          </cell>
          <cell r="J139" t="str">
            <v>None</v>
          </cell>
        </row>
        <row r="140">
          <cell r="A140">
            <v>2001</v>
          </cell>
          <cell r="D140" t="str">
            <v>L&amp;H</v>
          </cell>
          <cell r="F140" t="str">
            <v>BRAZIL</v>
          </cell>
          <cell r="G140">
            <v>1</v>
          </cell>
          <cell r="J140" t="str">
            <v>None</v>
          </cell>
        </row>
        <row r="141">
          <cell r="A141">
            <v>2001</v>
          </cell>
          <cell r="D141" t="str">
            <v>L&amp;H</v>
          </cell>
          <cell r="F141" t="str">
            <v>BRAZIL</v>
          </cell>
          <cell r="G141">
            <v>1</v>
          </cell>
          <cell r="J141" t="str">
            <v>None</v>
          </cell>
        </row>
        <row r="142">
          <cell r="A142">
            <v>2002</v>
          </cell>
          <cell r="D142" t="str">
            <v>L&amp;H</v>
          </cell>
          <cell r="F142" t="str">
            <v>BRAZIL</v>
          </cell>
          <cell r="G142">
            <v>1</v>
          </cell>
          <cell r="J142" t="str">
            <v>None</v>
          </cell>
        </row>
        <row r="143">
          <cell r="A143">
            <v>2002</v>
          </cell>
          <cell r="D143" t="str">
            <v>L&amp;H</v>
          </cell>
          <cell r="F143" t="str">
            <v>BRAZIL</v>
          </cell>
          <cell r="G143">
            <v>1</v>
          </cell>
          <cell r="J143" t="str">
            <v>None</v>
          </cell>
        </row>
        <row r="144">
          <cell r="A144">
            <v>2002</v>
          </cell>
          <cell r="D144" t="str">
            <v>L&amp;H</v>
          </cell>
          <cell r="F144" t="str">
            <v>BRAZIL</v>
          </cell>
          <cell r="G144">
            <v>1</v>
          </cell>
          <cell r="J144" t="str">
            <v>None</v>
          </cell>
        </row>
        <row r="145">
          <cell r="A145">
            <v>2002</v>
          </cell>
          <cell r="D145" t="str">
            <v>P&amp;C</v>
          </cell>
          <cell r="F145" t="str">
            <v>BRAZIL</v>
          </cell>
          <cell r="G145">
            <v>1</v>
          </cell>
          <cell r="J145" t="str">
            <v>None</v>
          </cell>
        </row>
        <row r="146">
          <cell r="A146">
            <v>2002</v>
          </cell>
          <cell r="D146" t="str">
            <v>P&amp;C</v>
          </cell>
          <cell r="F146" t="str">
            <v>BRAZIL</v>
          </cell>
          <cell r="G146">
            <v>1</v>
          </cell>
          <cell r="J146" t="str">
            <v>None</v>
          </cell>
        </row>
        <row r="147">
          <cell r="A147">
            <v>2003</v>
          </cell>
          <cell r="D147" t="str">
            <v>P&amp;C</v>
          </cell>
          <cell r="F147" t="str">
            <v>BRAZIL</v>
          </cell>
          <cell r="G147">
            <v>1</v>
          </cell>
          <cell r="J147" t="str">
            <v>None</v>
          </cell>
        </row>
        <row r="148">
          <cell r="A148">
            <v>2003</v>
          </cell>
          <cell r="D148" t="str">
            <v>P&amp;C</v>
          </cell>
          <cell r="F148" t="str">
            <v>BRAZIL</v>
          </cell>
          <cell r="G148">
            <v>1</v>
          </cell>
          <cell r="J148" t="str">
            <v>None</v>
          </cell>
        </row>
        <row r="149">
          <cell r="A149">
            <v>2003</v>
          </cell>
          <cell r="D149" t="str">
            <v>P&amp;C</v>
          </cell>
          <cell r="F149" t="str">
            <v>BRAZIL</v>
          </cell>
          <cell r="G149">
            <v>1</v>
          </cell>
          <cell r="J149" t="str">
            <v>None</v>
          </cell>
        </row>
        <row r="150">
          <cell r="A150">
            <v>2004</v>
          </cell>
          <cell r="D150" t="str">
            <v>L&amp;H</v>
          </cell>
          <cell r="F150" t="str">
            <v>BRAZIL</v>
          </cell>
          <cell r="G150">
            <v>1</v>
          </cell>
          <cell r="J150" t="str">
            <v>None</v>
          </cell>
        </row>
        <row r="151">
          <cell r="A151">
            <v>2005</v>
          </cell>
          <cell r="D151" t="str">
            <v>L&amp;H</v>
          </cell>
          <cell r="F151" t="str">
            <v>BRAZIL</v>
          </cell>
          <cell r="G151">
            <v>1</v>
          </cell>
          <cell r="J151" t="str">
            <v>None</v>
          </cell>
        </row>
        <row r="152">
          <cell r="A152">
            <v>2005</v>
          </cell>
          <cell r="D152" t="str">
            <v>L&amp;H</v>
          </cell>
          <cell r="F152" t="str">
            <v>BRAZIL</v>
          </cell>
          <cell r="G152">
            <v>1</v>
          </cell>
          <cell r="J152" t="str">
            <v>None</v>
          </cell>
        </row>
        <row r="153">
          <cell r="A153">
            <v>2005</v>
          </cell>
          <cell r="D153" t="str">
            <v>P&amp;C</v>
          </cell>
          <cell r="F153" t="str">
            <v>BRAZIL</v>
          </cell>
          <cell r="G153">
            <v>1</v>
          </cell>
          <cell r="J153" t="str">
            <v>None</v>
          </cell>
        </row>
        <row r="154">
          <cell r="A154">
            <v>2006</v>
          </cell>
          <cell r="D154" t="str">
            <v>P&amp;C</v>
          </cell>
          <cell r="F154" t="str">
            <v>BRAZIL</v>
          </cell>
          <cell r="G154">
            <v>1</v>
          </cell>
          <cell r="J154" t="str">
            <v>None</v>
          </cell>
        </row>
        <row r="155">
          <cell r="A155">
            <v>2006</v>
          </cell>
          <cell r="D155" t="str">
            <v>P&amp;C</v>
          </cell>
          <cell r="F155" t="str">
            <v>BRAZIL</v>
          </cell>
          <cell r="G155">
            <v>1</v>
          </cell>
          <cell r="J155" t="str">
            <v>None</v>
          </cell>
        </row>
        <row r="156">
          <cell r="A156">
            <v>2006</v>
          </cell>
          <cell r="D156" t="str">
            <v>L&amp;H</v>
          </cell>
          <cell r="F156" t="str">
            <v>BRAZIL</v>
          </cell>
          <cell r="G156">
            <v>1</v>
          </cell>
          <cell r="J156" t="str">
            <v>None</v>
          </cell>
        </row>
        <row r="157">
          <cell r="A157">
            <v>2006</v>
          </cell>
          <cell r="D157" t="str">
            <v>L&amp;H</v>
          </cell>
          <cell r="F157" t="str">
            <v>BRAZIL</v>
          </cell>
          <cell r="G157">
            <v>1</v>
          </cell>
          <cell r="J157" t="str">
            <v>None</v>
          </cell>
        </row>
        <row r="158">
          <cell r="A158">
            <v>2006</v>
          </cell>
          <cell r="D158" t="str">
            <v>P&amp;C</v>
          </cell>
          <cell r="F158" t="str">
            <v>BRAZIL</v>
          </cell>
          <cell r="G158">
            <v>1</v>
          </cell>
          <cell r="J158" t="str">
            <v>None</v>
          </cell>
        </row>
        <row r="159">
          <cell r="A159">
            <v>2007</v>
          </cell>
          <cell r="D159" t="str">
            <v>L&amp;H</v>
          </cell>
          <cell r="F159" t="str">
            <v>BRAZIL</v>
          </cell>
          <cell r="G159">
            <v>1</v>
          </cell>
          <cell r="J159" t="str">
            <v>None</v>
          </cell>
        </row>
        <row r="160">
          <cell r="A160">
            <v>2007</v>
          </cell>
          <cell r="D160" t="str">
            <v>L&amp;H</v>
          </cell>
          <cell r="F160" t="str">
            <v>BRAZIL</v>
          </cell>
          <cell r="G160">
            <v>1</v>
          </cell>
          <cell r="J160" t="str">
            <v>None</v>
          </cell>
        </row>
        <row r="161">
          <cell r="A161">
            <v>2008</v>
          </cell>
          <cell r="D161" t="str">
            <v>L&amp;H</v>
          </cell>
          <cell r="F161" t="str">
            <v>BRAZIL</v>
          </cell>
          <cell r="G161">
            <v>1</v>
          </cell>
          <cell r="J161" t="str">
            <v>None</v>
          </cell>
        </row>
        <row r="162">
          <cell r="A162">
            <v>2008</v>
          </cell>
          <cell r="D162" t="str">
            <v>L&amp;H</v>
          </cell>
          <cell r="F162" t="str">
            <v>BRAZIL</v>
          </cell>
          <cell r="G162">
            <v>1</v>
          </cell>
          <cell r="J162" t="str">
            <v>None</v>
          </cell>
        </row>
        <row r="163">
          <cell r="A163">
            <v>2009</v>
          </cell>
          <cell r="D163" t="str">
            <v>L&amp;H</v>
          </cell>
          <cell r="F163" t="str">
            <v>BRAZIL</v>
          </cell>
          <cell r="G163">
            <v>1</v>
          </cell>
          <cell r="J163" t="str">
            <v>None</v>
          </cell>
        </row>
        <row r="164">
          <cell r="A164">
            <v>2009</v>
          </cell>
          <cell r="D164" t="str">
            <v>P&amp;C</v>
          </cell>
          <cell r="F164" t="str">
            <v>BRAZIL</v>
          </cell>
          <cell r="G164">
            <v>1</v>
          </cell>
          <cell r="J164" t="str">
            <v>None</v>
          </cell>
        </row>
        <row r="165">
          <cell r="A165">
            <v>2009</v>
          </cell>
          <cell r="D165" t="str">
            <v>L&amp;H</v>
          </cell>
          <cell r="F165" t="str">
            <v>BRAZIL</v>
          </cell>
          <cell r="G165">
            <v>1</v>
          </cell>
          <cell r="J165" t="str">
            <v>None</v>
          </cell>
        </row>
        <row r="166">
          <cell r="A166">
            <v>2010</v>
          </cell>
          <cell r="D166" t="str">
            <v>P&amp;C</v>
          </cell>
          <cell r="F166" t="str">
            <v>BRAZIL</v>
          </cell>
          <cell r="G166">
            <v>1</v>
          </cell>
          <cell r="J166" t="str">
            <v>None</v>
          </cell>
        </row>
        <row r="167">
          <cell r="A167">
            <v>2010</v>
          </cell>
          <cell r="D167" t="str">
            <v>L&amp;H</v>
          </cell>
          <cell r="F167" t="str">
            <v>BRAZIL</v>
          </cell>
          <cell r="G167">
            <v>1</v>
          </cell>
          <cell r="J167" t="str">
            <v>None</v>
          </cell>
        </row>
        <row r="168">
          <cell r="A168">
            <v>2010</v>
          </cell>
          <cell r="D168" t="str">
            <v>L&amp;H</v>
          </cell>
          <cell r="F168" t="str">
            <v>BRAZIL</v>
          </cell>
          <cell r="G168">
            <v>1</v>
          </cell>
          <cell r="J168" t="str">
            <v>None</v>
          </cell>
        </row>
        <row r="169">
          <cell r="A169">
            <v>2011</v>
          </cell>
          <cell r="D169" t="str">
            <v>L&amp;H</v>
          </cell>
          <cell r="F169" t="str">
            <v>BRAZIL</v>
          </cell>
          <cell r="G169">
            <v>1</v>
          </cell>
          <cell r="J169" t="str">
            <v>None</v>
          </cell>
        </row>
        <row r="170">
          <cell r="A170">
            <v>2012</v>
          </cell>
          <cell r="D170" t="str">
            <v>Composite</v>
          </cell>
          <cell r="F170" t="str">
            <v>BRAZIL</v>
          </cell>
          <cell r="G170">
            <v>1</v>
          </cell>
          <cell r="J170" t="str">
            <v>None</v>
          </cell>
        </row>
        <row r="171">
          <cell r="A171">
            <v>2012</v>
          </cell>
          <cell r="D171" t="str">
            <v>L&amp;H</v>
          </cell>
          <cell r="F171" t="str">
            <v>BRAZIL</v>
          </cell>
          <cell r="G171">
            <v>1</v>
          </cell>
          <cell r="J171" t="str">
            <v>None</v>
          </cell>
        </row>
        <row r="172">
          <cell r="A172">
            <v>2013</v>
          </cell>
          <cell r="D172" t="str">
            <v>L&amp;H</v>
          </cell>
          <cell r="F172" t="str">
            <v>BRAZIL</v>
          </cell>
          <cell r="G172">
            <v>1</v>
          </cell>
          <cell r="J172" t="str">
            <v>None</v>
          </cell>
        </row>
        <row r="173">
          <cell r="A173">
            <v>2014</v>
          </cell>
          <cell r="D173" t="str">
            <v>L&amp;H</v>
          </cell>
          <cell r="F173" t="str">
            <v>BRAZIL</v>
          </cell>
          <cell r="G173">
            <v>1</v>
          </cell>
          <cell r="J173" t="str">
            <v>None</v>
          </cell>
        </row>
        <row r="174">
          <cell r="A174">
            <v>2014</v>
          </cell>
          <cell r="D174" t="str">
            <v>L&amp;H</v>
          </cell>
          <cell r="F174" t="str">
            <v>BRAZIL</v>
          </cell>
          <cell r="G174">
            <v>1</v>
          </cell>
          <cell r="J174" t="str">
            <v>None</v>
          </cell>
        </row>
        <row r="175">
          <cell r="A175">
            <v>2014</v>
          </cell>
          <cell r="D175" t="str">
            <v>Composite</v>
          </cell>
          <cell r="F175" t="str">
            <v>BRAZIL</v>
          </cell>
          <cell r="G175">
            <v>1</v>
          </cell>
          <cell r="J175" t="str">
            <v>None</v>
          </cell>
        </row>
        <row r="176">
          <cell r="A176">
            <v>2015</v>
          </cell>
          <cell r="D176" t="str">
            <v>P&amp;C</v>
          </cell>
          <cell r="F176" t="str">
            <v>BRAZIL</v>
          </cell>
          <cell r="G176">
            <v>1</v>
          </cell>
          <cell r="J176" t="str">
            <v>None</v>
          </cell>
        </row>
        <row r="177">
          <cell r="A177">
            <v>2015</v>
          </cell>
          <cell r="D177" t="str">
            <v>L&amp;H</v>
          </cell>
          <cell r="F177" t="str">
            <v>BRAZIL</v>
          </cell>
          <cell r="G177">
            <v>1</v>
          </cell>
          <cell r="J177" t="str">
            <v>None</v>
          </cell>
        </row>
        <row r="178">
          <cell r="A178">
            <v>2016</v>
          </cell>
          <cell r="D178" t="str">
            <v>Composite</v>
          </cell>
          <cell r="F178" t="str">
            <v>BRAZIL</v>
          </cell>
          <cell r="G178">
            <v>1</v>
          </cell>
          <cell r="J178" t="str">
            <v>None</v>
          </cell>
        </row>
        <row r="179">
          <cell r="A179">
            <v>2017</v>
          </cell>
          <cell r="D179" t="str">
            <v>P&amp;C</v>
          </cell>
          <cell r="F179" t="str">
            <v>BRAZIL</v>
          </cell>
          <cell r="G179">
            <v>1</v>
          </cell>
          <cell r="J179" t="str">
            <v>None</v>
          </cell>
        </row>
        <row r="180">
          <cell r="A180">
            <v>2019</v>
          </cell>
          <cell r="D180" t="str">
            <v>L&amp;H</v>
          </cell>
          <cell r="F180" t="str">
            <v>BRAZIL</v>
          </cell>
          <cell r="G180">
            <v>1</v>
          </cell>
          <cell r="J180" t="str">
            <v>None</v>
          </cell>
        </row>
        <row r="181">
          <cell r="A181">
            <v>2019</v>
          </cell>
          <cell r="D181" t="str">
            <v>P&amp;C</v>
          </cell>
          <cell r="F181" t="str">
            <v>BRAZIL</v>
          </cell>
          <cell r="G181">
            <v>1</v>
          </cell>
          <cell r="J181" t="str">
            <v>None</v>
          </cell>
        </row>
        <row r="182">
          <cell r="A182">
            <v>2019</v>
          </cell>
          <cell r="D182" t="str">
            <v>P&amp;C</v>
          </cell>
          <cell r="F182" t="str">
            <v>BRAZIL</v>
          </cell>
          <cell r="G182">
            <v>1</v>
          </cell>
          <cell r="J182" t="str">
            <v>None</v>
          </cell>
        </row>
        <row r="183">
          <cell r="A183">
            <v>2019</v>
          </cell>
          <cell r="D183" t="str">
            <v>P&amp;C</v>
          </cell>
          <cell r="F183" t="str">
            <v>BRAZIL</v>
          </cell>
          <cell r="G183">
            <v>1</v>
          </cell>
          <cell r="J183" t="str">
            <v>None</v>
          </cell>
        </row>
        <row r="184">
          <cell r="A184">
            <v>2025</v>
          </cell>
          <cell r="D184" t="str">
            <v>P&amp;C</v>
          </cell>
          <cell r="F184" t="str">
            <v>BRAZIL</v>
          </cell>
          <cell r="G184">
            <v>0</v>
          </cell>
          <cell r="J184" t="str">
            <v>None</v>
          </cell>
        </row>
        <row r="185">
          <cell r="A185" t="str">
            <v>BRITISH VIRGIN ISLANDS</v>
          </cell>
        </row>
        <row r="186">
          <cell r="A186">
            <v>2012</v>
          </cell>
          <cell r="D186" t="str">
            <v>L&amp;H</v>
          </cell>
          <cell r="F186" t="str">
            <v>BRITISH VIRGIN ISLANDS</v>
          </cell>
          <cell r="J186" t="str">
            <v>None</v>
          </cell>
        </row>
        <row r="187">
          <cell r="A187">
            <v>2015</v>
          </cell>
          <cell r="D187" t="str">
            <v>P&amp;C</v>
          </cell>
          <cell r="F187" t="str">
            <v>BRITISH VIRGIN ISLANDS</v>
          </cell>
          <cell r="J187" t="str">
            <v>None</v>
          </cell>
        </row>
        <row r="188">
          <cell r="A188" t="str">
            <v>BULGARIA</v>
          </cell>
        </row>
        <row r="189">
          <cell r="A189">
            <v>2005</v>
          </cell>
          <cell r="D189" t="str">
            <v>P&amp;C</v>
          </cell>
          <cell r="F189" t="str">
            <v>BULGARIA</v>
          </cell>
          <cell r="J189" t="str">
            <v>None</v>
          </cell>
        </row>
        <row r="190">
          <cell r="A190">
            <v>2007</v>
          </cell>
          <cell r="D190" t="str">
            <v>P&amp;C</v>
          </cell>
          <cell r="F190" t="str">
            <v>BULGARIA</v>
          </cell>
          <cell r="J190" t="str">
            <v>None</v>
          </cell>
        </row>
        <row r="191">
          <cell r="A191">
            <v>2021</v>
          </cell>
          <cell r="D191" t="str">
            <v>P&amp;C</v>
          </cell>
          <cell r="F191" t="str">
            <v>BULGARIA</v>
          </cell>
          <cell r="J191" t="str">
            <v>None</v>
          </cell>
        </row>
        <row r="192">
          <cell r="A192" t="str">
            <v>CAMBODIA</v>
          </cell>
        </row>
        <row r="193">
          <cell r="A193">
            <v>2004</v>
          </cell>
          <cell r="D193" t="str">
            <v>P&amp;C</v>
          </cell>
          <cell r="F193" t="str">
            <v>CAMBODIA</v>
          </cell>
          <cell r="J193" t="str">
            <v>None</v>
          </cell>
        </row>
        <row r="194">
          <cell r="A194" t="str">
            <v>CAMEROON</v>
          </cell>
        </row>
        <row r="195">
          <cell r="A195">
            <v>2013</v>
          </cell>
          <cell r="D195" t="str">
            <v>P&amp;C</v>
          </cell>
          <cell r="F195" t="str">
            <v>CAMEROON</v>
          </cell>
          <cell r="J195" t="str">
            <v>None</v>
          </cell>
        </row>
        <row r="196">
          <cell r="A196">
            <v>2017</v>
          </cell>
          <cell r="D196" t="str">
            <v>P&amp;C</v>
          </cell>
          <cell r="F196" t="str">
            <v>CAMEROON</v>
          </cell>
          <cell r="J196" t="str">
            <v>None</v>
          </cell>
        </row>
        <row r="197">
          <cell r="A197" t="str">
            <v>CANADA</v>
          </cell>
        </row>
        <row r="198">
          <cell r="A198">
            <v>2000</v>
          </cell>
          <cell r="D198" t="str">
            <v>P&amp;C</v>
          </cell>
          <cell r="F198" t="str">
            <v>CANADA</v>
          </cell>
          <cell r="G198">
            <v>1</v>
          </cell>
          <cell r="J198" t="str">
            <v>Protected</v>
          </cell>
        </row>
        <row r="199">
          <cell r="A199">
            <v>2001</v>
          </cell>
          <cell r="D199" t="str">
            <v>P&amp;C</v>
          </cell>
          <cell r="F199" t="str">
            <v>CANADA</v>
          </cell>
          <cell r="G199">
            <v>1</v>
          </cell>
          <cell r="J199" t="str">
            <v>Protected</v>
          </cell>
        </row>
        <row r="200">
          <cell r="A200">
            <v>2001</v>
          </cell>
          <cell r="D200" t="str">
            <v>P&amp;C</v>
          </cell>
          <cell r="F200" t="str">
            <v>CANADA</v>
          </cell>
          <cell r="G200">
            <v>1</v>
          </cell>
          <cell r="J200" t="str">
            <v>Protected</v>
          </cell>
        </row>
        <row r="201">
          <cell r="A201">
            <v>2001</v>
          </cell>
          <cell r="D201" t="str">
            <v>P&amp;C</v>
          </cell>
          <cell r="F201" t="str">
            <v>CANADA</v>
          </cell>
          <cell r="G201">
            <v>1</v>
          </cell>
          <cell r="J201" t="str">
            <v>Protected</v>
          </cell>
        </row>
        <row r="202">
          <cell r="A202">
            <v>2002</v>
          </cell>
          <cell r="D202" t="str">
            <v>P&amp;C</v>
          </cell>
          <cell r="F202" t="str">
            <v>CANADA</v>
          </cell>
          <cell r="G202">
            <v>1</v>
          </cell>
          <cell r="J202" t="str">
            <v>Protected</v>
          </cell>
        </row>
        <row r="203">
          <cell r="A203">
            <v>2003</v>
          </cell>
          <cell r="D203" t="str">
            <v>P&amp;C</v>
          </cell>
          <cell r="F203" t="str">
            <v>CANADA</v>
          </cell>
          <cell r="G203">
            <v>1</v>
          </cell>
          <cell r="J203" t="str">
            <v>Protected</v>
          </cell>
        </row>
        <row r="204">
          <cell r="A204">
            <v>2012</v>
          </cell>
          <cell r="D204" t="str">
            <v>L&amp;H</v>
          </cell>
          <cell r="F204" t="str">
            <v>CANADA</v>
          </cell>
          <cell r="J204" t="str">
            <v>Protected</v>
          </cell>
        </row>
        <row r="205">
          <cell r="A205" t="str">
            <v>CAYMAN ISLANDS</v>
          </cell>
        </row>
        <row r="206">
          <cell r="A206">
            <v>2003</v>
          </cell>
          <cell r="D206" t="str">
            <v>P&amp;C</v>
          </cell>
          <cell r="F206" t="str">
            <v>CAYMAN ISLANDS</v>
          </cell>
          <cell r="J206" t="str">
            <v>None</v>
          </cell>
        </row>
        <row r="207">
          <cell r="A207">
            <v>2004</v>
          </cell>
          <cell r="D207" t="str">
            <v>P&amp;C</v>
          </cell>
          <cell r="F207" t="str">
            <v>CAYMAN ISLANDS</v>
          </cell>
          <cell r="J207" t="str">
            <v>None</v>
          </cell>
        </row>
        <row r="208">
          <cell r="A208">
            <v>2009</v>
          </cell>
          <cell r="D208" t="str">
            <v>L&amp;H</v>
          </cell>
          <cell r="F208" t="str">
            <v>CAYMAN ISLANDS</v>
          </cell>
          <cell r="J208" t="str">
            <v>None</v>
          </cell>
        </row>
        <row r="209">
          <cell r="A209">
            <v>2016</v>
          </cell>
          <cell r="D209" t="str">
            <v>P&amp;C</v>
          </cell>
          <cell r="F209" t="str">
            <v>CAYMAN ISLANDS</v>
          </cell>
          <cell r="J209" t="str">
            <v>None</v>
          </cell>
        </row>
        <row r="210">
          <cell r="A210">
            <v>2017</v>
          </cell>
          <cell r="D210" t="str">
            <v>Reinsurance</v>
          </cell>
          <cell r="F210" t="str">
            <v>CAYMAN ISLANDS</v>
          </cell>
          <cell r="J210" t="str">
            <v>None</v>
          </cell>
        </row>
        <row r="211">
          <cell r="A211">
            <v>2021</v>
          </cell>
          <cell r="D211" t="str">
            <v>Reinsurance</v>
          </cell>
          <cell r="F211" t="str">
            <v>CAYMAN ISLANDS</v>
          </cell>
          <cell r="J211" t="str">
            <v>None</v>
          </cell>
        </row>
        <row r="212">
          <cell r="A212">
            <v>2021</v>
          </cell>
          <cell r="D212" t="str">
            <v>Reinsurance</v>
          </cell>
          <cell r="F212" t="str">
            <v>CAYMAN ISLANDS</v>
          </cell>
          <cell r="J212" t="str">
            <v>None</v>
          </cell>
        </row>
        <row r="213">
          <cell r="A213">
            <v>2022</v>
          </cell>
          <cell r="D213" t="str">
            <v>P&amp;C</v>
          </cell>
          <cell r="F213" t="str">
            <v>CAYMAN ISLANDS</v>
          </cell>
          <cell r="J213" t="str">
            <v>None</v>
          </cell>
        </row>
        <row r="214">
          <cell r="A214" t="str">
            <v>CHILE</v>
          </cell>
        </row>
        <row r="215">
          <cell r="A215">
            <v>2003</v>
          </cell>
          <cell r="D215" t="str">
            <v>L&amp;H</v>
          </cell>
          <cell r="F215" t="str">
            <v>CHILE</v>
          </cell>
          <cell r="J215" t="str">
            <v>None</v>
          </cell>
        </row>
        <row r="216">
          <cell r="A216">
            <v>2021</v>
          </cell>
          <cell r="D216" t="str">
            <v>L&amp;H</v>
          </cell>
          <cell r="F216" t="str">
            <v>CHILE</v>
          </cell>
          <cell r="J216" t="str">
            <v>None</v>
          </cell>
        </row>
        <row r="217">
          <cell r="A217" t="str">
            <v>CHINA (MAINLAND)</v>
          </cell>
        </row>
        <row r="218">
          <cell r="A218">
            <v>2004</v>
          </cell>
          <cell r="D218" t="str">
            <v>L&amp;H</v>
          </cell>
          <cell r="F218" t="str">
            <v>CHINA (MAINLAND)</v>
          </cell>
          <cell r="J218" t="str">
            <v>None</v>
          </cell>
        </row>
        <row r="219">
          <cell r="A219">
            <v>2005</v>
          </cell>
          <cell r="D219" t="str">
            <v>L&amp;H</v>
          </cell>
          <cell r="F219" t="str">
            <v>CHINA (MAINLAND)</v>
          </cell>
          <cell r="J219" t="str">
            <v>None</v>
          </cell>
        </row>
        <row r="220">
          <cell r="A220">
            <v>2019</v>
          </cell>
          <cell r="D220" t="str">
            <v>L&amp;H</v>
          </cell>
          <cell r="F220" t="str">
            <v>CHINA (MAINLAND)</v>
          </cell>
          <cell r="G220">
            <v>1</v>
          </cell>
          <cell r="J220" t="str">
            <v>Protected</v>
          </cell>
        </row>
        <row r="221">
          <cell r="A221">
            <v>2019</v>
          </cell>
          <cell r="D221" t="str">
            <v>P&amp;C</v>
          </cell>
          <cell r="F221" t="str">
            <v>CHINA (MAINLAND)</v>
          </cell>
          <cell r="G221">
            <v>1</v>
          </cell>
          <cell r="J221" t="str">
            <v>Protected</v>
          </cell>
        </row>
        <row r="222">
          <cell r="A222">
            <v>2020</v>
          </cell>
          <cell r="D222" t="str">
            <v>P&amp;C</v>
          </cell>
          <cell r="F222" t="str">
            <v>CHINA (MAINLAND)</v>
          </cell>
          <cell r="G222">
            <v>1</v>
          </cell>
          <cell r="J222" t="str">
            <v>Protected</v>
          </cell>
        </row>
        <row r="223">
          <cell r="A223">
            <v>2020</v>
          </cell>
          <cell r="D223" t="str">
            <v>P&amp;C</v>
          </cell>
          <cell r="F223" t="str">
            <v>CHINA (MAINLAND)</v>
          </cell>
          <cell r="G223">
            <v>1</v>
          </cell>
          <cell r="J223" t="str">
            <v>Protected</v>
          </cell>
        </row>
        <row r="224">
          <cell r="A224">
            <v>2020</v>
          </cell>
          <cell r="D224" t="str">
            <v>L&amp;H</v>
          </cell>
          <cell r="F224" t="str">
            <v>CHINA (MAINLAND)</v>
          </cell>
          <cell r="G224">
            <v>1</v>
          </cell>
          <cell r="J224" t="str">
            <v>Protected</v>
          </cell>
        </row>
        <row r="225">
          <cell r="A225">
            <v>2020</v>
          </cell>
          <cell r="D225" t="str">
            <v>L&amp;H</v>
          </cell>
          <cell r="F225" t="str">
            <v>CHINA (MAINLAND)</v>
          </cell>
          <cell r="G225">
            <v>1</v>
          </cell>
          <cell r="J225" t="str">
            <v>Protected</v>
          </cell>
        </row>
        <row r="226">
          <cell r="A226">
            <v>2022</v>
          </cell>
          <cell r="D226" t="str">
            <v>Composite</v>
          </cell>
          <cell r="F226" t="str">
            <v>CHINA (MAINLAND)</v>
          </cell>
          <cell r="G226">
            <v>1</v>
          </cell>
          <cell r="J226" t="str">
            <v>Protected</v>
          </cell>
        </row>
        <row r="227">
          <cell r="A227">
            <v>2023</v>
          </cell>
          <cell r="D227" t="str">
            <v>L&amp;H</v>
          </cell>
          <cell r="F227" t="str">
            <v>CHINA (MAINLAND)</v>
          </cell>
          <cell r="G227">
            <v>1</v>
          </cell>
          <cell r="J227" t="str">
            <v>Protected</v>
          </cell>
        </row>
        <row r="228">
          <cell r="A228">
            <v>2023</v>
          </cell>
          <cell r="D228" t="str">
            <v>L&amp;H</v>
          </cell>
          <cell r="F228" t="str">
            <v>CHINA (MAINLAND)</v>
          </cell>
          <cell r="G228">
            <v>1</v>
          </cell>
          <cell r="J228" t="str">
            <v>None</v>
          </cell>
        </row>
        <row r="229">
          <cell r="A229">
            <v>2024</v>
          </cell>
          <cell r="D229" t="str">
            <v>P&amp;C</v>
          </cell>
          <cell r="F229" t="str">
            <v>CHINA (MAINLAND)</v>
          </cell>
          <cell r="G229">
            <v>1</v>
          </cell>
          <cell r="J229" t="str">
            <v>None</v>
          </cell>
        </row>
        <row r="230">
          <cell r="A230" t="str">
            <v>CHINA (HONG KONG)</v>
          </cell>
        </row>
        <row r="231">
          <cell r="A231">
            <v>2001</v>
          </cell>
          <cell r="D231" t="str">
            <v>P&amp;C</v>
          </cell>
          <cell r="F231" t="str">
            <v>CHINA (HONG KONG)</v>
          </cell>
          <cell r="J231" t="str">
            <v>None</v>
          </cell>
        </row>
        <row r="232">
          <cell r="A232">
            <v>2001</v>
          </cell>
          <cell r="D232" t="str">
            <v>P&amp;C</v>
          </cell>
          <cell r="F232" t="str">
            <v>CHINA (HONG KONG)</v>
          </cell>
          <cell r="J232" t="str">
            <v>None</v>
          </cell>
        </row>
        <row r="233">
          <cell r="A233">
            <v>2001</v>
          </cell>
          <cell r="D233" t="str">
            <v>P&amp;C</v>
          </cell>
          <cell r="F233" t="str">
            <v>CHINA (HONG KONG)</v>
          </cell>
          <cell r="J233" t="str">
            <v>None</v>
          </cell>
        </row>
        <row r="234">
          <cell r="A234">
            <v>2009</v>
          </cell>
          <cell r="D234" t="str">
            <v>P&amp;C</v>
          </cell>
          <cell r="F234" t="str">
            <v>CHINA (HONG KONG)</v>
          </cell>
          <cell r="J234" t="str">
            <v>None</v>
          </cell>
        </row>
        <row r="235">
          <cell r="A235">
            <v>2009</v>
          </cell>
          <cell r="D235" t="str">
            <v>P&amp;C</v>
          </cell>
          <cell r="F235" t="str">
            <v>CHINA (HONG KONG)</v>
          </cell>
          <cell r="J235" t="str">
            <v>None</v>
          </cell>
        </row>
        <row r="236">
          <cell r="A236">
            <v>2020</v>
          </cell>
          <cell r="D236" t="str">
            <v>P&amp;C</v>
          </cell>
          <cell r="F236" t="str">
            <v>CHINA (HONG KONG)</v>
          </cell>
          <cell r="J236" t="str">
            <v>Protected</v>
          </cell>
        </row>
        <row r="237">
          <cell r="A237">
            <v>2024</v>
          </cell>
          <cell r="D237" t="str">
            <v>L&amp;H</v>
          </cell>
          <cell r="F237" t="str">
            <v>CHINA (HONG KONG)</v>
          </cell>
          <cell r="J237" t="str">
            <v>Protected</v>
          </cell>
        </row>
        <row r="238">
          <cell r="A238" t="str">
            <v>CHINESE TAIPEI</v>
          </cell>
        </row>
        <row r="239">
          <cell r="A239">
            <v>2005</v>
          </cell>
          <cell r="D239" t="str">
            <v>P&amp;C</v>
          </cell>
          <cell r="F239" t="str">
            <v>CHINESE TAIPEI</v>
          </cell>
          <cell r="J239" t="str">
            <v>None</v>
          </cell>
        </row>
        <row r="240">
          <cell r="A240">
            <v>2009</v>
          </cell>
          <cell r="D240" t="str">
            <v>L&amp;H</v>
          </cell>
          <cell r="F240" t="str">
            <v>CHINESE TAIPEI</v>
          </cell>
          <cell r="J240" t="str">
            <v>Protected</v>
          </cell>
        </row>
        <row r="241">
          <cell r="A241">
            <v>2009</v>
          </cell>
          <cell r="D241" t="str">
            <v>P&amp;C</v>
          </cell>
          <cell r="F241" t="str">
            <v>CHINESE TAIPEI</v>
          </cell>
          <cell r="J241" t="str">
            <v>Protected</v>
          </cell>
        </row>
        <row r="242">
          <cell r="A242">
            <v>2014</v>
          </cell>
          <cell r="D242" t="str">
            <v>L&amp;H</v>
          </cell>
          <cell r="F242" t="str">
            <v>CHINESE TAIPEI</v>
          </cell>
          <cell r="G242">
            <v>1</v>
          </cell>
          <cell r="J242" t="str">
            <v>Protected</v>
          </cell>
        </row>
        <row r="243">
          <cell r="A243">
            <v>2014</v>
          </cell>
          <cell r="D243" t="str">
            <v>L&amp;H</v>
          </cell>
          <cell r="F243" t="str">
            <v>CHINESE TAIPEI</v>
          </cell>
          <cell r="G243">
            <v>1</v>
          </cell>
          <cell r="J243" t="str">
            <v>Protected</v>
          </cell>
        </row>
        <row r="244">
          <cell r="A244">
            <v>2016</v>
          </cell>
          <cell r="D244" t="str">
            <v>L&amp;H</v>
          </cell>
          <cell r="F244" t="str">
            <v>CHINESE TAIPEI</v>
          </cell>
          <cell r="G244">
            <v>1</v>
          </cell>
          <cell r="J244" t="str">
            <v>Protected</v>
          </cell>
        </row>
        <row r="245">
          <cell r="A245" t="str">
            <v>COLUMBIA</v>
          </cell>
        </row>
        <row r="246">
          <cell r="A246">
            <v>2013</v>
          </cell>
          <cell r="D246" t="str">
            <v>P&amp;C</v>
          </cell>
          <cell r="F246" t="str">
            <v>COLUMBIA</v>
          </cell>
          <cell r="J246" t="str">
            <v>None</v>
          </cell>
        </row>
        <row r="247">
          <cell r="A247">
            <v>2015</v>
          </cell>
          <cell r="D247" t="str">
            <v>L&amp;H</v>
          </cell>
          <cell r="F247" t="str">
            <v>COLUMBIA</v>
          </cell>
          <cell r="J247" t="str">
            <v>None</v>
          </cell>
        </row>
        <row r="248">
          <cell r="A248">
            <v>2017</v>
          </cell>
          <cell r="D248" t="str">
            <v>L&amp;H</v>
          </cell>
          <cell r="F248" t="str">
            <v>COLUMBIA</v>
          </cell>
          <cell r="J248" t="str">
            <v>None</v>
          </cell>
        </row>
        <row r="249">
          <cell r="A249" t="str">
            <v>CURAÇAO</v>
          </cell>
        </row>
        <row r="250">
          <cell r="A250">
            <v>2023</v>
          </cell>
          <cell r="D250" t="str">
            <v>Composite</v>
          </cell>
          <cell r="F250" t="str">
            <v>CURAÇAO</v>
          </cell>
          <cell r="J250" t="str">
            <v>None</v>
          </cell>
        </row>
        <row r="251">
          <cell r="A251" t="str">
            <v>CYPRUS</v>
          </cell>
        </row>
        <row r="252">
          <cell r="A252">
            <v>2018</v>
          </cell>
          <cell r="D252" t="str">
            <v>P&amp;C</v>
          </cell>
          <cell r="F252" t="str">
            <v>CYPRUS</v>
          </cell>
          <cell r="J252" t="str">
            <v>Protected</v>
          </cell>
        </row>
        <row r="253">
          <cell r="A253">
            <v>2019</v>
          </cell>
          <cell r="D253" t="str">
            <v>P&amp;C</v>
          </cell>
          <cell r="F253" t="str">
            <v>CYPRUS</v>
          </cell>
          <cell r="J253" t="str">
            <v>Protected</v>
          </cell>
        </row>
        <row r="254">
          <cell r="A254">
            <v>2020</v>
          </cell>
          <cell r="D254" t="str">
            <v>L&amp;H</v>
          </cell>
          <cell r="F254" t="str">
            <v>CYPRUS</v>
          </cell>
          <cell r="J254" t="str">
            <v>None</v>
          </cell>
        </row>
        <row r="255">
          <cell r="A255" t="str">
            <v>CZECH</v>
          </cell>
        </row>
        <row r="256">
          <cell r="A256">
            <v>2025</v>
          </cell>
          <cell r="D256" t="str">
            <v>L&amp;H</v>
          </cell>
          <cell r="F256" t="str">
            <v>CZECH</v>
          </cell>
          <cell r="J256" t="str">
            <v>None</v>
          </cell>
        </row>
        <row r="257">
          <cell r="A257" t="str">
            <v>DENMARK</v>
          </cell>
        </row>
        <row r="258">
          <cell r="A258">
            <v>2002</v>
          </cell>
          <cell r="D258" t="str">
            <v>P&amp;C</v>
          </cell>
          <cell r="F258" t="str">
            <v>DENMARK</v>
          </cell>
          <cell r="J258" t="str">
            <v>None</v>
          </cell>
        </row>
        <row r="259">
          <cell r="A259">
            <v>2018</v>
          </cell>
          <cell r="D259" t="str">
            <v>P&amp;C</v>
          </cell>
          <cell r="F259" t="str">
            <v>DENMARK</v>
          </cell>
          <cell r="J259" t="str">
            <v>Protected</v>
          </cell>
        </row>
        <row r="260">
          <cell r="A260">
            <v>2018</v>
          </cell>
          <cell r="D260" t="str">
            <v>P&amp;C</v>
          </cell>
          <cell r="F260" t="str">
            <v>DENMARK</v>
          </cell>
          <cell r="J260" t="str">
            <v>Protected</v>
          </cell>
        </row>
        <row r="261">
          <cell r="A261">
            <v>2021</v>
          </cell>
          <cell r="D261" t="str">
            <v>P&amp;C</v>
          </cell>
          <cell r="F261" t="str">
            <v>DENMARK</v>
          </cell>
          <cell r="J261" t="str">
            <v>Protected</v>
          </cell>
        </row>
        <row r="262">
          <cell r="A262" t="str">
            <v>DOMINICAN REPUBLIC</v>
          </cell>
        </row>
        <row r="263">
          <cell r="A263">
            <v>2003</v>
          </cell>
          <cell r="D263" t="str">
            <v>P&amp;C</v>
          </cell>
          <cell r="F263" t="str">
            <v>DOMINICAN REPUBLIC</v>
          </cell>
          <cell r="J263" t="str">
            <v>None</v>
          </cell>
        </row>
        <row r="264">
          <cell r="A264" t="str">
            <v>ECUADOR</v>
          </cell>
        </row>
        <row r="265">
          <cell r="A265">
            <v>2017</v>
          </cell>
          <cell r="D265" t="str">
            <v>P&amp;C</v>
          </cell>
          <cell r="F265" t="str">
            <v>ECUADOR</v>
          </cell>
          <cell r="J265" t="str">
            <v>Protected</v>
          </cell>
        </row>
        <row r="266">
          <cell r="A266">
            <v>2020</v>
          </cell>
          <cell r="D266" t="str">
            <v>P&amp;C</v>
          </cell>
          <cell r="F266" t="str">
            <v>ECUADOR</v>
          </cell>
          <cell r="J266" t="str">
            <v>Protected</v>
          </cell>
        </row>
        <row r="267">
          <cell r="A267">
            <v>2020</v>
          </cell>
          <cell r="D267" t="str">
            <v>Composite</v>
          </cell>
          <cell r="F267" t="str">
            <v>ECUADOR</v>
          </cell>
          <cell r="J267" t="str">
            <v>Protected</v>
          </cell>
        </row>
        <row r="268">
          <cell r="A268" t="str">
            <v>FRANCE</v>
          </cell>
        </row>
        <row r="269">
          <cell r="A269">
            <v>2000</v>
          </cell>
          <cell r="D269" t="str">
            <v>L&amp;H</v>
          </cell>
          <cell r="F269" t="str">
            <v>FRANCE</v>
          </cell>
          <cell r="J269" t="str">
            <v>Protected</v>
          </cell>
        </row>
        <row r="270">
          <cell r="A270">
            <v>2000</v>
          </cell>
          <cell r="D270" t="str">
            <v>L&amp;H</v>
          </cell>
          <cell r="F270" t="str">
            <v>FRANCE</v>
          </cell>
          <cell r="J270" t="str">
            <v>Protected</v>
          </cell>
        </row>
        <row r="271">
          <cell r="A271">
            <v>2007</v>
          </cell>
          <cell r="D271" t="str">
            <v>P&amp;C</v>
          </cell>
          <cell r="F271" t="str">
            <v>FRANCE</v>
          </cell>
          <cell r="J271" t="str">
            <v>Protected</v>
          </cell>
        </row>
        <row r="272">
          <cell r="A272">
            <v>2011</v>
          </cell>
          <cell r="D272" t="str">
            <v>P&amp;C</v>
          </cell>
          <cell r="F272" t="str">
            <v>FRANCE</v>
          </cell>
          <cell r="J272" t="str">
            <v>Protected</v>
          </cell>
        </row>
        <row r="273">
          <cell r="A273">
            <v>2016</v>
          </cell>
          <cell r="D273" t="str">
            <v>P&amp;C</v>
          </cell>
          <cell r="F273" t="str">
            <v>FRANCE</v>
          </cell>
          <cell r="J273" t="str">
            <v>Protected</v>
          </cell>
        </row>
        <row r="274">
          <cell r="A274" t="str">
            <v>GAMBIA, THE</v>
          </cell>
        </row>
        <row r="275">
          <cell r="A275">
            <v>2015</v>
          </cell>
          <cell r="D275" t="str">
            <v>P&amp;C</v>
          </cell>
          <cell r="F275" t="str">
            <v>GAMBIA, THE</v>
          </cell>
          <cell r="J275" t="str">
            <v>None</v>
          </cell>
        </row>
        <row r="276">
          <cell r="A276">
            <v>2015</v>
          </cell>
          <cell r="D276" t="str">
            <v>P&amp;C</v>
          </cell>
          <cell r="F276" t="str">
            <v>GAMBIA, THE</v>
          </cell>
          <cell r="J276" t="str">
            <v>None</v>
          </cell>
        </row>
        <row r="277">
          <cell r="A277" t="str">
            <v>GERMANY</v>
          </cell>
        </row>
        <row r="278">
          <cell r="A278">
            <v>2003</v>
          </cell>
          <cell r="D278" t="str">
            <v>L&amp;H</v>
          </cell>
          <cell r="F278" t="str">
            <v>GERMANY</v>
          </cell>
          <cell r="J278" t="str">
            <v>Protected</v>
          </cell>
        </row>
        <row r="279">
          <cell r="A279">
            <v>2006</v>
          </cell>
          <cell r="D279" t="str">
            <v>P&amp;C</v>
          </cell>
          <cell r="F279" t="str">
            <v>GERMANY</v>
          </cell>
          <cell r="J279" t="str">
            <v>None</v>
          </cell>
        </row>
        <row r="280">
          <cell r="A280">
            <v>2014</v>
          </cell>
          <cell r="D280" t="str">
            <v>P&amp;C</v>
          </cell>
          <cell r="F280" t="str">
            <v>GERMANY</v>
          </cell>
          <cell r="J280" t="str">
            <v>None</v>
          </cell>
        </row>
        <row r="281">
          <cell r="A281">
            <v>2015</v>
          </cell>
          <cell r="D281" t="str">
            <v>P&amp;C</v>
          </cell>
          <cell r="F281" t="str">
            <v>GERMANY</v>
          </cell>
          <cell r="J281" t="str">
            <v>None</v>
          </cell>
        </row>
        <row r="282">
          <cell r="A282">
            <v>2025</v>
          </cell>
          <cell r="D282" t="str">
            <v>P&amp;C</v>
          </cell>
          <cell r="F282" t="str">
            <v>GERMANY</v>
          </cell>
          <cell r="J282" t="str">
            <v>None</v>
          </cell>
        </row>
        <row r="283">
          <cell r="A283" t="str">
            <v>GHANA</v>
          </cell>
        </row>
        <row r="284">
          <cell r="A284">
            <v>2013</v>
          </cell>
          <cell r="D284" t="str">
            <v>P&amp;C</v>
          </cell>
          <cell r="F284" t="str">
            <v>GHANA</v>
          </cell>
          <cell r="J284" t="str">
            <v>None</v>
          </cell>
        </row>
        <row r="285">
          <cell r="A285">
            <v>2017</v>
          </cell>
          <cell r="D285" t="str">
            <v>L&amp;H</v>
          </cell>
          <cell r="F285" t="str">
            <v>GHANA</v>
          </cell>
          <cell r="G285">
            <v>1</v>
          </cell>
          <cell r="J285" t="str">
            <v>None</v>
          </cell>
        </row>
        <row r="286">
          <cell r="A286">
            <v>2017</v>
          </cell>
          <cell r="D286" t="str">
            <v>L&amp;H</v>
          </cell>
          <cell r="F286" t="str">
            <v>GHANA</v>
          </cell>
          <cell r="G286">
            <v>1</v>
          </cell>
          <cell r="J286" t="str">
            <v>None</v>
          </cell>
        </row>
        <row r="287">
          <cell r="A287">
            <v>2018</v>
          </cell>
          <cell r="D287" t="str">
            <v>L&amp;H</v>
          </cell>
          <cell r="F287" t="str">
            <v>GHANA</v>
          </cell>
          <cell r="G287">
            <v>1</v>
          </cell>
          <cell r="J287" t="str">
            <v>None</v>
          </cell>
        </row>
        <row r="288">
          <cell r="A288">
            <v>2018</v>
          </cell>
          <cell r="D288" t="str">
            <v>L&amp;H</v>
          </cell>
          <cell r="F288" t="str">
            <v>GHANA</v>
          </cell>
          <cell r="G288">
            <v>1</v>
          </cell>
          <cell r="J288" t="str">
            <v>None</v>
          </cell>
        </row>
        <row r="289">
          <cell r="A289">
            <v>2025</v>
          </cell>
          <cell r="D289" t="str">
            <v>P&amp;C</v>
          </cell>
          <cell r="F289" t="str">
            <v>GHANA</v>
          </cell>
          <cell r="J289" t="str">
            <v>None</v>
          </cell>
        </row>
        <row r="290">
          <cell r="A290">
            <v>2025</v>
          </cell>
          <cell r="D290" t="str">
            <v>L&amp;H</v>
          </cell>
          <cell r="F290" t="str">
            <v>GHANA</v>
          </cell>
          <cell r="J290" t="str">
            <v>None</v>
          </cell>
        </row>
        <row r="291">
          <cell r="A291" t="str">
            <v>GIBRALTAR</v>
          </cell>
        </row>
        <row r="292">
          <cell r="A292">
            <v>2009</v>
          </cell>
          <cell r="D292" t="str">
            <v>P&amp;C</v>
          </cell>
          <cell r="F292" t="str">
            <v>GIBRALTAR</v>
          </cell>
          <cell r="J292" t="str">
            <v>Protected</v>
          </cell>
        </row>
        <row r="293">
          <cell r="A293">
            <v>2009</v>
          </cell>
          <cell r="D293" t="str">
            <v>L&amp;H</v>
          </cell>
          <cell r="F293" t="str">
            <v>GIBRALTAR</v>
          </cell>
          <cell r="J293" t="str">
            <v>Protected</v>
          </cell>
        </row>
        <row r="294">
          <cell r="A294">
            <v>2012</v>
          </cell>
          <cell r="D294" t="str">
            <v>P&amp;C</v>
          </cell>
          <cell r="F294" t="str">
            <v>GIBRALTAR</v>
          </cell>
          <cell r="J294" t="str">
            <v>Protected</v>
          </cell>
        </row>
        <row r="295">
          <cell r="A295">
            <v>2012</v>
          </cell>
          <cell r="D295" t="str">
            <v>P&amp;C</v>
          </cell>
          <cell r="F295" t="str">
            <v>GIBRALTAR</v>
          </cell>
          <cell r="J295" t="str">
            <v>Protected</v>
          </cell>
        </row>
        <row r="296">
          <cell r="A296">
            <v>2016</v>
          </cell>
          <cell r="D296" t="str">
            <v>P&amp;C</v>
          </cell>
          <cell r="F296" t="str">
            <v>GIBRALTAR</v>
          </cell>
          <cell r="J296" t="str">
            <v>Protected</v>
          </cell>
        </row>
        <row r="297">
          <cell r="A297">
            <v>2018</v>
          </cell>
          <cell r="D297" t="str">
            <v>P&amp;C</v>
          </cell>
          <cell r="F297" t="str">
            <v>GIBRALTAR</v>
          </cell>
          <cell r="G297">
            <v>1</v>
          </cell>
          <cell r="J297" t="str">
            <v>Protected</v>
          </cell>
        </row>
        <row r="298">
          <cell r="A298">
            <v>2019</v>
          </cell>
          <cell r="D298" t="str">
            <v>P&amp;C</v>
          </cell>
          <cell r="F298" t="str">
            <v>GIBRALTAR</v>
          </cell>
          <cell r="G298">
            <v>1</v>
          </cell>
          <cell r="J298" t="str">
            <v>Protected</v>
          </cell>
        </row>
        <row r="299">
          <cell r="A299">
            <v>2019</v>
          </cell>
          <cell r="D299" t="str">
            <v>P&amp;C</v>
          </cell>
          <cell r="F299" t="str">
            <v>GIBRALTAR</v>
          </cell>
          <cell r="G299">
            <v>1</v>
          </cell>
          <cell r="J299" t="str">
            <v>Protected</v>
          </cell>
        </row>
        <row r="300">
          <cell r="A300">
            <v>2020</v>
          </cell>
          <cell r="D300" t="str">
            <v>P&amp;C</v>
          </cell>
          <cell r="F300" t="str">
            <v>GIBRALTAR</v>
          </cell>
          <cell r="G300">
            <v>1</v>
          </cell>
          <cell r="J300" t="str">
            <v>Protected</v>
          </cell>
        </row>
        <row r="301">
          <cell r="A301">
            <v>2021</v>
          </cell>
          <cell r="D301" t="str">
            <v>P&amp;C</v>
          </cell>
          <cell r="F301" t="str">
            <v>GIBRALTAR</v>
          </cell>
          <cell r="G301">
            <v>1</v>
          </cell>
          <cell r="J301" t="str">
            <v>Protected</v>
          </cell>
        </row>
        <row r="302">
          <cell r="A302">
            <v>2021</v>
          </cell>
          <cell r="D302" t="str">
            <v>P&amp;C</v>
          </cell>
          <cell r="F302" t="str">
            <v>GIBRALTAR</v>
          </cell>
          <cell r="G302">
            <v>1</v>
          </cell>
          <cell r="J302" t="str">
            <v>Protected</v>
          </cell>
        </row>
        <row r="303">
          <cell r="A303">
            <v>2025</v>
          </cell>
          <cell r="D303" t="str">
            <v>P&amp;C</v>
          </cell>
          <cell r="F303" t="str">
            <v>GIBRALTAR</v>
          </cell>
          <cell r="J303" t="str">
            <v>Protected</v>
          </cell>
        </row>
        <row r="304">
          <cell r="A304" t="str">
            <v>GREECE</v>
          </cell>
        </row>
        <row r="305">
          <cell r="A305">
            <v>2007</v>
          </cell>
          <cell r="D305" t="str">
            <v>P&amp;C</v>
          </cell>
          <cell r="F305" t="str">
            <v>GREECE</v>
          </cell>
          <cell r="J305" t="str">
            <v>None</v>
          </cell>
        </row>
        <row r="306">
          <cell r="A306">
            <v>2007</v>
          </cell>
          <cell r="D306" t="str">
            <v>P&amp;C</v>
          </cell>
          <cell r="F306" t="str">
            <v>GREECE</v>
          </cell>
          <cell r="J306" t="str">
            <v>None</v>
          </cell>
        </row>
        <row r="307">
          <cell r="A307">
            <v>2009</v>
          </cell>
          <cell r="D307" t="str">
            <v>Composite</v>
          </cell>
          <cell r="F307" t="str">
            <v>GREECE</v>
          </cell>
          <cell r="J307" t="str">
            <v>None</v>
          </cell>
        </row>
        <row r="308">
          <cell r="A308">
            <v>2009</v>
          </cell>
          <cell r="D308" t="str">
            <v>P&amp;C</v>
          </cell>
          <cell r="F308" t="str">
            <v>GREECE</v>
          </cell>
          <cell r="J308" t="str">
            <v>None</v>
          </cell>
        </row>
        <row r="309">
          <cell r="A309">
            <v>2009</v>
          </cell>
          <cell r="D309" t="str">
            <v>P&amp;C</v>
          </cell>
          <cell r="F309" t="str">
            <v>GREECE</v>
          </cell>
          <cell r="J309" t="str">
            <v>None</v>
          </cell>
        </row>
        <row r="310">
          <cell r="A310">
            <v>2009</v>
          </cell>
          <cell r="D310" t="str">
            <v>P&amp;C</v>
          </cell>
          <cell r="F310" t="str">
            <v>GREECE</v>
          </cell>
          <cell r="J310" t="str">
            <v>None</v>
          </cell>
        </row>
        <row r="311">
          <cell r="A311">
            <v>2009</v>
          </cell>
          <cell r="D311" t="str">
            <v>L&amp;H</v>
          </cell>
          <cell r="F311" t="str">
            <v>GREECE</v>
          </cell>
          <cell r="J311" t="str">
            <v>None</v>
          </cell>
        </row>
        <row r="312">
          <cell r="A312">
            <v>2010</v>
          </cell>
          <cell r="D312" t="str">
            <v>P&amp;C</v>
          </cell>
          <cell r="F312" t="str">
            <v>GREECE</v>
          </cell>
          <cell r="J312" t="str">
            <v>None</v>
          </cell>
        </row>
        <row r="313">
          <cell r="A313">
            <v>2011</v>
          </cell>
          <cell r="D313" t="str">
            <v>L&amp;H</v>
          </cell>
          <cell r="F313" t="str">
            <v>GREECE</v>
          </cell>
          <cell r="J313" t="str">
            <v>None</v>
          </cell>
        </row>
        <row r="314">
          <cell r="A314">
            <v>2014</v>
          </cell>
          <cell r="D314" t="str">
            <v>L&amp;H</v>
          </cell>
          <cell r="F314" t="str">
            <v>GREECE</v>
          </cell>
          <cell r="J314" t="str">
            <v>Protected</v>
          </cell>
        </row>
        <row r="315">
          <cell r="A315">
            <v>2014</v>
          </cell>
          <cell r="D315" t="str">
            <v>P&amp;C</v>
          </cell>
          <cell r="F315" t="str">
            <v>GREECE</v>
          </cell>
          <cell r="J315" t="str">
            <v>Protected</v>
          </cell>
        </row>
        <row r="316">
          <cell r="A316" t="str">
            <v>GUERNSEY</v>
          </cell>
        </row>
        <row r="317">
          <cell r="A317">
            <v>2024</v>
          </cell>
          <cell r="D317" t="str">
            <v>P&amp;C</v>
          </cell>
          <cell r="F317" t="str">
            <v>GUERNSEY</v>
          </cell>
          <cell r="J317" t="str">
            <v>None</v>
          </cell>
        </row>
        <row r="318">
          <cell r="A318" t="str">
            <v>GUYANA</v>
          </cell>
        </row>
        <row r="319">
          <cell r="A319">
            <v>2009</v>
          </cell>
          <cell r="D319" t="str">
            <v>L&amp;H</v>
          </cell>
          <cell r="F319" t="str">
            <v>GUYANA</v>
          </cell>
          <cell r="J319" t="str">
            <v>None</v>
          </cell>
        </row>
        <row r="320">
          <cell r="A320" t="str">
            <v>HUNGARY</v>
          </cell>
        </row>
        <row r="321">
          <cell r="A321">
            <v>2015</v>
          </cell>
          <cell r="D321" t="str">
            <v>Composite</v>
          </cell>
          <cell r="F321" t="str">
            <v>HUNGARY</v>
          </cell>
          <cell r="J321" t="str">
            <v>None</v>
          </cell>
        </row>
        <row r="322">
          <cell r="A322" t="str">
            <v>ICELAND</v>
          </cell>
        </row>
        <row r="323">
          <cell r="A323">
            <v>2014</v>
          </cell>
          <cell r="D323" t="str">
            <v>P&amp;C</v>
          </cell>
          <cell r="F323" t="str">
            <v>ICELAND</v>
          </cell>
          <cell r="J323" t="str">
            <v>None</v>
          </cell>
        </row>
        <row r="324">
          <cell r="A324" t="str">
            <v>INDIA</v>
          </cell>
        </row>
        <row r="325">
          <cell r="A325">
            <v>2019</v>
          </cell>
          <cell r="D325" t="str">
            <v>L&amp;H</v>
          </cell>
          <cell r="F325" t="str">
            <v>INDIA</v>
          </cell>
          <cell r="J325" t="str">
            <v>None</v>
          </cell>
        </row>
        <row r="326">
          <cell r="A326">
            <v>2023</v>
          </cell>
          <cell r="D326" t="str">
            <v>L&amp;H</v>
          </cell>
          <cell r="F326" t="str">
            <v>INDIA</v>
          </cell>
          <cell r="J326" t="str">
            <v>None</v>
          </cell>
        </row>
        <row r="327">
          <cell r="A327" t="str">
            <v>INDONESIA</v>
          </cell>
        </row>
        <row r="328">
          <cell r="A328">
            <v>2002</v>
          </cell>
          <cell r="D328" t="str">
            <v>P&amp;C</v>
          </cell>
          <cell r="F328" t="str">
            <v>INDONESIA</v>
          </cell>
          <cell r="G328">
            <v>1</v>
          </cell>
          <cell r="J328" t="str">
            <v>None</v>
          </cell>
        </row>
        <row r="329">
          <cell r="A329">
            <v>2002</v>
          </cell>
          <cell r="D329" t="str">
            <v>P&amp;C</v>
          </cell>
          <cell r="F329" t="str">
            <v>INDONESIA</v>
          </cell>
          <cell r="G329">
            <v>1</v>
          </cell>
          <cell r="J329" t="str">
            <v>None</v>
          </cell>
        </row>
        <row r="330">
          <cell r="A330">
            <v>2002</v>
          </cell>
          <cell r="D330" t="str">
            <v>L&amp;H</v>
          </cell>
          <cell r="F330" t="str">
            <v>INDONESIA</v>
          </cell>
          <cell r="G330">
            <v>1</v>
          </cell>
          <cell r="J330" t="str">
            <v>None</v>
          </cell>
        </row>
        <row r="331">
          <cell r="A331">
            <v>2002</v>
          </cell>
          <cell r="D331" t="str">
            <v>L&amp;H</v>
          </cell>
          <cell r="F331" t="str">
            <v>INDONESIA</v>
          </cell>
          <cell r="G331">
            <v>1</v>
          </cell>
          <cell r="J331" t="str">
            <v>None</v>
          </cell>
        </row>
        <row r="332">
          <cell r="A332">
            <v>2002</v>
          </cell>
          <cell r="D332" t="str">
            <v>P&amp;C</v>
          </cell>
          <cell r="F332" t="str">
            <v>INDONESIA</v>
          </cell>
          <cell r="G332">
            <v>1</v>
          </cell>
          <cell r="J332" t="str">
            <v>None</v>
          </cell>
        </row>
        <row r="333">
          <cell r="A333">
            <v>2002</v>
          </cell>
          <cell r="D333" t="str">
            <v>P&amp;C</v>
          </cell>
          <cell r="F333" t="str">
            <v>INDONESIA</v>
          </cell>
          <cell r="G333">
            <v>1</v>
          </cell>
          <cell r="J333" t="str">
            <v>None</v>
          </cell>
        </row>
        <row r="334">
          <cell r="A334">
            <v>2012</v>
          </cell>
          <cell r="D334" t="str">
            <v>L&amp;H</v>
          </cell>
          <cell r="F334" t="str">
            <v>INDONESIA</v>
          </cell>
          <cell r="J334" t="str">
            <v>None</v>
          </cell>
        </row>
        <row r="335">
          <cell r="A335">
            <v>2016</v>
          </cell>
          <cell r="D335" t="str">
            <v>L&amp;H</v>
          </cell>
          <cell r="F335" t="str">
            <v>INDONESIA</v>
          </cell>
          <cell r="J335" t="str">
            <v>None</v>
          </cell>
        </row>
        <row r="336">
          <cell r="A336">
            <v>2018</v>
          </cell>
          <cell r="D336" t="str">
            <v>P&amp;C</v>
          </cell>
          <cell r="F336" t="str">
            <v>INDONESIA</v>
          </cell>
          <cell r="J336" t="str">
            <v>None</v>
          </cell>
        </row>
        <row r="337">
          <cell r="A337">
            <v>2021</v>
          </cell>
          <cell r="D337" t="str">
            <v>L&amp;H</v>
          </cell>
          <cell r="F337" t="str">
            <v>INDONESIA</v>
          </cell>
          <cell r="J337" t="str">
            <v>None</v>
          </cell>
        </row>
        <row r="338">
          <cell r="A338">
            <v>2023</v>
          </cell>
          <cell r="D338" t="str">
            <v>L&amp;H</v>
          </cell>
          <cell r="F338" t="str">
            <v>INDONESIA</v>
          </cell>
          <cell r="G338">
            <v>1</v>
          </cell>
          <cell r="J338" t="str">
            <v>None</v>
          </cell>
        </row>
        <row r="339">
          <cell r="A339">
            <v>2023</v>
          </cell>
          <cell r="D339" t="str">
            <v>L&amp;H</v>
          </cell>
          <cell r="F339" t="str">
            <v>INDONESIA</v>
          </cell>
          <cell r="G339">
            <v>1</v>
          </cell>
          <cell r="J339" t="str">
            <v>None</v>
          </cell>
        </row>
        <row r="340">
          <cell r="A340">
            <v>2023</v>
          </cell>
          <cell r="D340" t="str">
            <v>P&amp;C</v>
          </cell>
          <cell r="F340" t="str">
            <v>INDONESIA</v>
          </cell>
          <cell r="G340">
            <v>1</v>
          </cell>
          <cell r="J340" t="str">
            <v>None</v>
          </cell>
        </row>
        <row r="341">
          <cell r="A341">
            <v>2025</v>
          </cell>
          <cell r="D341" t="str">
            <v>L&amp;H</v>
          </cell>
          <cell r="F341" t="str">
            <v>INDONESIA</v>
          </cell>
          <cell r="J341" t="str">
            <v>None</v>
          </cell>
        </row>
        <row r="342">
          <cell r="A342">
            <v>2025</v>
          </cell>
          <cell r="D342" t="str">
            <v>P&amp;C</v>
          </cell>
          <cell r="F342" t="str">
            <v>INDONESIA</v>
          </cell>
          <cell r="J342" t="str">
            <v>None</v>
          </cell>
        </row>
        <row r="343">
          <cell r="A343" t="str">
            <v>IRELAND</v>
          </cell>
        </row>
        <row r="344">
          <cell r="A344">
            <v>2010</v>
          </cell>
          <cell r="D344" t="str">
            <v>P&amp;C</v>
          </cell>
          <cell r="F344" t="str">
            <v>IRELAND</v>
          </cell>
          <cell r="J344" t="str">
            <v>Protected</v>
          </cell>
        </row>
        <row r="345">
          <cell r="A345">
            <v>2016</v>
          </cell>
          <cell r="D345" t="str">
            <v>Reinsurance</v>
          </cell>
          <cell r="F345" t="str">
            <v>IRELAND</v>
          </cell>
          <cell r="J345" t="str">
            <v>None</v>
          </cell>
        </row>
        <row r="346">
          <cell r="A346">
            <v>2020</v>
          </cell>
          <cell r="D346" t="str">
            <v>P&amp;C</v>
          </cell>
          <cell r="F346" t="str">
            <v>IRELAND</v>
          </cell>
          <cell r="G346">
            <v>1</v>
          </cell>
          <cell r="J346" t="str">
            <v>Protected</v>
          </cell>
        </row>
        <row r="347">
          <cell r="A347">
            <v>2020</v>
          </cell>
          <cell r="D347" t="str">
            <v>P&amp;C</v>
          </cell>
          <cell r="F347" t="str">
            <v>IRELAND</v>
          </cell>
          <cell r="G347">
            <v>1</v>
          </cell>
          <cell r="J347" t="str">
            <v>Protected</v>
          </cell>
        </row>
        <row r="348">
          <cell r="A348">
            <v>2021</v>
          </cell>
          <cell r="D348" t="str">
            <v>L&amp;H</v>
          </cell>
          <cell r="F348" t="str">
            <v>IRELAND</v>
          </cell>
          <cell r="G348">
            <v>1</v>
          </cell>
          <cell r="J348" t="str">
            <v>None</v>
          </cell>
        </row>
        <row r="349">
          <cell r="A349" t="str">
            <v>ITALY</v>
          </cell>
        </row>
        <row r="350">
          <cell r="A350">
            <v>2008</v>
          </cell>
          <cell r="D350" t="str">
            <v>P&amp;C</v>
          </cell>
          <cell r="F350" t="str">
            <v>ITALY</v>
          </cell>
          <cell r="G350">
            <v>1</v>
          </cell>
          <cell r="J350" t="str">
            <v>None</v>
          </cell>
        </row>
        <row r="351">
          <cell r="A351">
            <v>2009</v>
          </cell>
          <cell r="D351" t="str">
            <v>L&amp;H</v>
          </cell>
          <cell r="F351" t="str">
            <v>ITALY</v>
          </cell>
          <cell r="G351">
            <v>1</v>
          </cell>
          <cell r="J351" t="str">
            <v>None</v>
          </cell>
        </row>
        <row r="352">
          <cell r="A352">
            <v>2010</v>
          </cell>
          <cell r="D352" t="str">
            <v>P&amp;C</v>
          </cell>
          <cell r="F352" t="str">
            <v>ITALY</v>
          </cell>
          <cell r="G352">
            <v>1</v>
          </cell>
          <cell r="J352" t="str">
            <v>None</v>
          </cell>
        </row>
        <row r="353">
          <cell r="A353">
            <v>2010</v>
          </cell>
          <cell r="D353" t="str">
            <v>Reinsurance</v>
          </cell>
          <cell r="F353" t="str">
            <v>ITALY</v>
          </cell>
          <cell r="G353">
            <v>1</v>
          </cell>
          <cell r="J353" t="str">
            <v>None</v>
          </cell>
        </row>
        <row r="354">
          <cell r="A354">
            <v>2011</v>
          </cell>
          <cell r="D354" t="str">
            <v>L&amp;H</v>
          </cell>
          <cell r="F354" t="str">
            <v>ITALY</v>
          </cell>
          <cell r="G354">
            <v>1</v>
          </cell>
          <cell r="J354" t="str">
            <v>None</v>
          </cell>
        </row>
        <row r="355">
          <cell r="A355">
            <v>2015</v>
          </cell>
          <cell r="D355" t="str">
            <v>Composite</v>
          </cell>
          <cell r="F355" t="str">
            <v>ITALY</v>
          </cell>
          <cell r="J355" t="str">
            <v>None</v>
          </cell>
        </row>
        <row r="356">
          <cell r="A356">
            <v>2023</v>
          </cell>
          <cell r="D356" t="str">
            <v>L&amp;H</v>
          </cell>
          <cell r="F356" t="str">
            <v>ITALY</v>
          </cell>
          <cell r="J356" t="str">
            <v>None</v>
          </cell>
        </row>
        <row r="357">
          <cell r="A357" t="str">
            <v>JAMAICA</v>
          </cell>
        </row>
        <row r="358">
          <cell r="A358">
            <v>2004</v>
          </cell>
          <cell r="D358" t="str">
            <v>P&amp;C</v>
          </cell>
          <cell r="F358" t="str">
            <v>JAMAICA</v>
          </cell>
          <cell r="J358" t="str">
            <v>None</v>
          </cell>
        </row>
        <row r="359">
          <cell r="A359">
            <v>2005</v>
          </cell>
          <cell r="D359" t="str">
            <v>P&amp;C</v>
          </cell>
          <cell r="F359" t="str">
            <v>JAMAICA</v>
          </cell>
          <cell r="J359" t="str">
            <v>None</v>
          </cell>
        </row>
        <row r="360">
          <cell r="A360" t="str">
            <v>JAPAN</v>
          </cell>
        </row>
        <row r="361">
          <cell r="A361">
            <v>2000</v>
          </cell>
          <cell r="D361" t="str">
            <v>L&amp;H</v>
          </cell>
          <cell r="F361" t="str">
            <v>JAPAN</v>
          </cell>
          <cell r="G361">
            <v>1</v>
          </cell>
          <cell r="J361" t="str">
            <v>None</v>
          </cell>
        </row>
        <row r="362">
          <cell r="A362">
            <v>2000</v>
          </cell>
          <cell r="D362" t="str">
            <v>L&amp;H</v>
          </cell>
          <cell r="F362" t="str">
            <v>JAPAN</v>
          </cell>
          <cell r="G362">
            <v>1</v>
          </cell>
          <cell r="J362" t="str">
            <v>None</v>
          </cell>
        </row>
        <row r="363">
          <cell r="A363">
            <v>2000</v>
          </cell>
          <cell r="D363" t="str">
            <v>L&amp;H</v>
          </cell>
          <cell r="F363" t="str">
            <v>JAPAN</v>
          </cell>
          <cell r="G363">
            <v>1</v>
          </cell>
          <cell r="J363" t="str">
            <v>None</v>
          </cell>
        </row>
        <row r="364">
          <cell r="A364">
            <v>2000</v>
          </cell>
          <cell r="D364" t="str">
            <v>L&amp;H</v>
          </cell>
          <cell r="F364" t="str">
            <v>JAPAN</v>
          </cell>
          <cell r="G364">
            <v>1</v>
          </cell>
          <cell r="J364" t="str">
            <v>None</v>
          </cell>
        </row>
        <row r="365">
          <cell r="A365">
            <v>2001</v>
          </cell>
          <cell r="D365" t="str">
            <v>L&amp;H</v>
          </cell>
          <cell r="F365" t="str">
            <v>JAPAN</v>
          </cell>
          <cell r="G365">
            <v>1</v>
          </cell>
          <cell r="J365" t="str">
            <v>None</v>
          </cell>
        </row>
        <row r="366">
          <cell r="A366">
            <v>2001</v>
          </cell>
          <cell r="D366" t="str">
            <v>P&amp;C</v>
          </cell>
          <cell r="F366" t="str">
            <v>JAPAN</v>
          </cell>
          <cell r="G366">
            <v>1</v>
          </cell>
          <cell r="J366" t="str">
            <v>Protected</v>
          </cell>
        </row>
        <row r="367">
          <cell r="A367">
            <v>2008</v>
          </cell>
          <cell r="D367" t="str">
            <v>L&amp;H</v>
          </cell>
          <cell r="F367" t="str">
            <v>JAPAN</v>
          </cell>
          <cell r="J367" t="str">
            <v>None</v>
          </cell>
        </row>
        <row r="368">
          <cell r="A368" t="str">
            <v>JORDAN</v>
          </cell>
        </row>
        <row r="369">
          <cell r="A369">
            <v>2014</v>
          </cell>
          <cell r="D369" t="str">
            <v>P&amp;C</v>
          </cell>
          <cell r="F369" t="str">
            <v>JORDAN</v>
          </cell>
          <cell r="J369" t="str">
            <v>None</v>
          </cell>
        </row>
        <row r="370">
          <cell r="A370">
            <v>2014</v>
          </cell>
          <cell r="D370" t="str">
            <v>Composite</v>
          </cell>
          <cell r="F370" t="str">
            <v>JORDAN</v>
          </cell>
          <cell r="J370" t="str">
            <v>None</v>
          </cell>
        </row>
        <row r="371">
          <cell r="A371">
            <v>2022</v>
          </cell>
          <cell r="D371" t="str">
            <v>P&amp;C</v>
          </cell>
          <cell r="F371" t="str">
            <v>JORDAN</v>
          </cell>
          <cell r="G371">
            <v>1</v>
          </cell>
          <cell r="J371" t="str">
            <v>None</v>
          </cell>
        </row>
        <row r="372">
          <cell r="A372">
            <v>2023</v>
          </cell>
          <cell r="D372" t="str">
            <v>P&amp;C</v>
          </cell>
          <cell r="F372" t="str">
            <v>JORDAN</v>
          </cell>
          <cell r="G372">
            <v>1</v>
          </cell>
          <cell r="J372" t="str">
            <v>None</v>
          </cell>
        </row>
        <row r="373">
          <cell r="A373">
            <v>2024</v>
          </cell>
          <cell r="D373" t="str">
            <v>P&amp;C</v>
          </cell>
          <cell r="F373" t="str">
            <v>JORDAN</v>
          </cell>
          <cell r="G373">
            <v>1</v>
          </cell>
          <cell r="J373" t="str">
            <v>None</v>
          </cell>
        </row>
        <row r="374">
          <cell r="A374">
            <v>2025</v>
          </cell>
          <cell r="D374" t="str">
            <v>P&amp;C</v>
          </cell>
          <cell r="F374" t="str">
            <v>JORDAN</v>
          </cell>
          <cell r="G374">
            <v>1</v>
          </cell>
          <cell r="J374" t="str">
            <v>None</v>
          </cell>
        </row>
        <row r="375">
          <cell r="A375">
            <v>2025</v>
          </cell>
          <cell r="D375" t="str">
            <v>P&amp;C</v>
          </cell>
          <cell r="F375" t="str">
            <v>JORDAN</v>
          </cell>
          <cell r="G375">
            <v>1</v>
          </cell>
          <cell r="J375" t="str">
            <v>None</v>
          </cell>
        </row>
        <row r="376">
          <cell r="A376" t="str">
            <v>KAZAKHSTAN</v>
          </cell>
        </row>
        <row r="377">
          <cell r="A377">
            <v>2017</v>
          </cell>
          <cell r="D377" t="str">
            <v>P&amp;C</v>
          </cell>
          <cell r="F377" t="str">
            <v>KAZAKHSTAN</v>
          </cell>
          <cell r="J377" t="str">
            <v>Protected</v>
          </cell>
        </row>
        <row r="378">
          <cell r="A378" t="str">
            <v>KENYA</v>
          </cell>
        </row>
        <row r="379">
          <cell r="A379">
            <v>2002</v>
          </cell>
          <cell r="D379" t="str">
            <v>P&amp;C</v>
          </cell>
          <cell r="F379" t="str">
            <v>KENYA</v>
          </cell>
          <cell r="G379">
            <v>1</v>
          </cell>
          <cell r="J379" t="str">
            <v>None</v>
          </cell>
        </row>
        <row r="380">
          <cell r="A380">
            <v>2003</v>
          </cell>
          <cell r="D380" t="str">
            <v>P&amp;C</v>
          </cell>
          <cell r="F380" t="str">
            <v>KENYA</v>
          </cell>
          <cell r="G380">
            <v>1</v>
          </cell>
          <cell r="J380" t="str">
            <v>None</v>
          </cell>
        </row>
        <row r="381">
          <cell r="A381">
            <v>2005</v>
          </cell>
          <cell r="D381" t="str">
            <v>Composite</v>
          </cell>
          <cell r="F381" t="str">
            <v>KENYA</v>
          </cell>
          <cell r="G381">
            <v>1</v>
          </cell>
          <cell r="J381" t="str">
            <v>None</v>
          </cell>
        </row>
        <row r="382">
          <cell r="A382">
            <v>2009</v>
          </cell>
          <cell r="D382" t="str">
            <v>P&amp;C</v>
          </cell>
          <cell r="F382" t="str">
            <v>KENYA</v>
          </cell>
          <cell r="J382" t="str">
            <v>Protected</v>
          </cell>
        </row>
        <row r="383">
          <cell r="A383">
            <v>2011</v>
          </cell>
          <cell r="D383" t="str">
            <v>P&amp;C</v>
          </cell>
          <cell r="F383" t="str">
            <v>KENYA</v>
          </cell>
          <cell r="J383" t="str">
            <v>Protected</v>
          </cell>
        </row>
        <row r="384">
          <cell r="A384">
            <v>2013</v>
          </cell>
          <cell r="D384" t="str">
            <v>P&amp;C</v>
          </cell>
          <cell r="F384" t="str">
            <v>KENYA</v>
          </cell>
          <cell r="J384" t="str">
            <v>Protected</v>
          </cell>
        </row>
        <row r="385">
          <cell r="A385">
            <v>2022</v>
          </cell>
          <cell r="D385" t="str">
            <v>P&amp;C</v>
          </cell>
          <cell r="F385" t="str">
            <v>KENYA</v>
          </cell>
          <cell r="J385" t="str">
            <v>Protected</v>
          </cell>
        </row>
        <row r="386">
          <cell r="A386">
            <v>2023</v>
          </cell>
          <cell r="D386" t="str">
            <v>P&amp;C</v>
          </cell>
          <cell r="F386" t="str">
            <v>KENYA</v>
          </cell>
          <cell r="J386" t="str">
            <v>Protected</v>
          </cell>
        </row>
        <row r="387">
          <cell r="A387">
            <v>2024</v>
          </cell>
          <cell r="D387" t="str">
            <v>P&amp;C</v>
          </cell>
          <cell r="F387" t="str">
            <v>KENYA</v>
          </cell>
          <cell r="J387" t="str">
            <v>Protected</v>
          </cell>
        </row>
        <row r="388">
          <cell r="A388" t="str">
            <v>KOREA</v>
          </cell>
        </row>
        <row r="389">
          <cell r="A389">
            <v>2001</v>
          </cell>
          <cell r="D389" t="str">
            <v>L&amp;H</v>
          </cell>
          <cell r="F389" t="str">
            <v>KOREA</v>
          </cell>
          <cell r="G389">
            <v>1</v>
          </cell>
          <cell r="J389" t="str">
            <v>Protected</v>
          </cell>
        </row>
        <row r="390">
          <cell r="A390">
            <v>2001</v>
          </cell>
          <cell r="D390" t="str">
            <v>L&amp;H</v>
          </cell>
          <cell r="F390" t="str">
            <v>KOREA</v>
          </cell>
          <cell r="G390">
            <v>1</v>
          </cell>
          <cell r="J390" t="str">
            <v>Protected</v>
          </cell>
        </row>
        <row r="391">
          <cell r="A391">
            <v>2003</v>
          </cell>
          <cell r="D391" t="str">
            <v>L&amp;H</v>
          </cell>
          <cell r="F391" t="str">
            <v>KOREA</v>
          </cell>
          <cell r="G391">
            <v>1</v>
          </cell>
          <cell r="J391" t="str">
            <v>Protected</v>
          </cell>
        </row>
        <row r="392">
          <cell r="A392">
            <v>2003</v>
          </cell>
          <cell r="D392" t="str">
            <v>P&amp;C</v>
          </cell>
          <cell r="F392" t="str">
            <v>KOREA</v>
          </cell>
          <cell r="G392">
            <v>1</v>
          </cell>
          <cell r="J392" t="str">
            <v>Protected</v>
          </cell>
        </row>
        <row r="393">
          <cell r="A393">
            <v>2004</v>
          </cell>
          <cell r="D393" t="str">
            <v>L&amp;H</v>
          </cell>
          <cell r="F393" t="str">
            <v>KOREA</v>
          </cell>
          <cell r="G393">
            <v>1</v>
          </cell>
          <cell r="J393" t="str">
            <v>Protected</v>
          </cell>
        </row>
        <row r="394">
          <cell r="A394">
            <v>2013</v>
          </cell>
          <cell r="D394" t="str">
            <v>P&amp;C</v>
          </cell>
          <cell r="F394" t="str">
            <v>KOREA</v>
          </cell>
          <cell r="J394" t="str">
            <v>Protected</v>
          </cell>
        </row>
        <row r="395">
          <cell r="A395">
            <v>2022</v>
          </cell>
          <cell r="D395" t="str">
            <v>P&amp;C</v>
          </cell>
          <cell r="F395" t="str">
            <v>KOREA</v>
          </cell>
          <cell r="J395" t="str">
            <v>Protected</v>
          </cell>
        </row>
        <row r="396">
          <cell r="A396" t="str">
            <v>LATVIA</v>
          </cell>
        </row>
        <row r="397">
          <cell r="A397">
            <v>2002</v>
          </cell>
          <cell r="D397" t="str">
            <v>P&amp;C</v>
          </cell>
          <cell r="F397" t="str">
            <v>LATVIA</v>
          </cell>
          <cell r="J397" t="str">
            <v>None</v>
          </cell>
        </row>
        <row r="398">
          <cell r="A398">
            <v>2014</v>
          </cell>
          <cell r="D398" t="str">
            <v>P&amp;C</v>
          </cell>
          <cell r="F398" t="str">
            <v>LATVIA</v>
          </cell>
          <cell r="J398" t="str">
            <v>None</v>
          </cell>
        </row>
        <row r="399">
          <cell r="A399" t="str">
            <v>LEBANON</v>
          </cell>
        </row>
        <row r="400">
          <cell r="A400">
            <v>2017</v>
          </cell>
          <cell r="D400" t="str">
            <v>P&amp;C</v>
          </cell>
          <cell r="F400" t="str">
            <v>LEBANON</v>
          </cell>
          <cell r="J400" t="str">
            <v>None</v>
          </cell>
        </row>
        <row r="401">
          <cell r="A401" t="str">
            <v>LIBERIA</v>
          </cell>
        </row>
        <row r="402">
          <cell r="A402">
            <v>2017</v>
          </cell>
          <cell r="D402" t="str">
            <v>L&amp;H</v>
          </cell>
          <cell r="F402" t="str">
            <v>LIBERIA</v>
          </cell>
          <cell r="J402" t="str">
            <v>None</v>
          </cell>
        </row>
        <row r="403">
          <cell r="A403" t="str">
            <v>LIECHTENSTEIN</v>
          </cell>
        </row>
        <row r="404">
          <cell r="A404">
            <v>2016</v>
          </cell>
          <cell r="D404" t="str">
            <v>P&amp;C</v>
          </cell>
          <cell r="F404" t="str">
            <v>LIECHTENSTEIN</v>
          </cell>
          <cell r="J404" t="str">
            <v>None</v>
          </cell>
        </row>
        <row r="405">
          <cell r="A405">
            <v>2019</v>
          </cell>
          <cell r="D405" t="str">
            <v>L&amp;H</v>
          </cell>
          <cell r="F405" t="str">
            <v>LIECHTENSTEIN</v>
          </cell>
          <cell r="J405" t="str">
            <v>None</v>
          </cell>
        </row>
        <row r="406">
          <cell r="A406" t="str">
            <v>LITHUANIA</v>
          </cell>
        </row>
        <row r="407">
          <cell r="A407">
            <v>2005</v>
          </cell>
          <cell r="D407" t="str">
            <v>P&amp;C</v>
          </cell>
          <cell r="F407" t="str">
            <v>LITHUANIA</v>
          </cell>
          <cell r="J407" t="str">
            <v>None</v>
          </cell>
        </row>
        <row r="408">
          <cell r="A408" t="str">
            <v>LUXEMBOURG</v>
          </cell>
        </row>
        <row r="409">
          <cell r="A409">
            <v>2012</v>
          </cell>
          <cell r="D409" t="str">
            <v>L&amp;H</v>
          </cell>
          <cell r="F409" t="str">
            <v>LUXEMBOURG</v>
          </cell>
          <cell r="J409" t="str">
            <v>None</v>
          </cell>
        </row>
        <row r="410">
          <cell r="A410">
            <v>2020</v>
          </cell>
          <cell r="D410" t="str">
            <v>P&amp;C</v>
          </cell>
          <cell r="F410" t="str">
            <v>LUXEMBOURG</v>
          </cell>
          <cell r="J410" t="str">
            <v>None</v>
          </cell>
        </row>
        <row r="411">
          <cell r="A411">
            <v>2025</v>
          </cell>
          <cell r="D411" t="str">
            <v>L&amp;H</v>
          </cell>
          <cell r="F411" t="str">
            <v>LUXEMBOURG</v>
          </cell>
          <cell r="J411" t="str">
            <v>None</v>
          </cell>
        </row>
        <row r="412">
          <cell r="A412" t="str">
            <v>MALAWI</v>
          </cell>
        </row>
        <row r="413">
          <cell r="A413">
            <v>2014</v>
          </cell>
          <cell r="D413" t="str">
            <v>P&amp;C</v>
          </cell>
          <cell r="F413" t="str">
            <v>MALAWI</v>
          </cell>
          <cell r="J413" t="str">
            <v>None</v>
          </cell>
        </row>
        <row r="414">
          <cell r="A414" t="str">
            <v>MALAYSIA</v>
          </cell>
        </row>
        <row r="415">
          <cell r="A415">
            <v>2009</v>
          </cell>
          <cell r="D415" t="str">
            <v>P&amp;C</v>
          </cell>
          <cell r="F415" t="str">
            <v>MALAYSIA</v>
          </cell>
          <cell r="J415" t="str">
            <v>Protected</v>
          </cell>
        </row>
        <row r="416">
          <cell r="A416" t="str">
            <v>MALTA</v>
          </cell>
        </row>
        <row r="417">
          <cell r="A417">
            <v>2011</v>
          </cell>
          <cell r="D417" t="str">
            <v>P&amp;C</v>
          </cell>
          <cell r="F417" t="str">
            <v>MALTA</v>
          </cell>
          <cell r="J417" t="str">
            <v>Protected</v>
          </cell>
        </row>
        <row r="418">
          <cell r="A418">
            <v>2014</v>
          </cell>
          <cell r="D418" t="str">
            <v>P&amp;C</v>
          </cell>
          <cell r="F418" t="str">
            <v>MALTA</v>
          </cell>
          <cell r="J418" t="str">
            <v>Protected</v>
          </cell>
        </row>
        <row r="419">
          <cell r="A419">
            <v>2018</v>
          </cell>
          <cell r="D419" t="str">
            <v>L&amp;H</v>
          </cell>
          <cell r="F419" t="str">
            <v>MALTA</v>
          </cell>
          <cell r="J419" t="str">
            <v>Protected</v>
          </cell>
        </row>
        <row r="420">
          <cell r="A420">
            <v>2018</v>
          </cell>
          <cell r="D420" t="str">
            <v>P&amp;C</v>
          </cell>
          <cell r="F420" t="str">
            <v>MALTA</v>
          </cell>
          <cell r="J420" t="str">
            <v>Protected</v>
          </cell>
        </row>
        <row r="421">
          <cell r="A421" t="str">
            <v>MEXICO</v>
          </cell>
        </row>
        <row r="422">
          <cell r="A422">
            <v>2000</v>
          </cell>
          <cell r="D422" t="str">
            <v>P&amp;C</v>
          </cell>
          <cell r="F422" t="str">
            <v>MEXICO</v>
          </cell>
          <cell r="G422">
            <v>1</v>
          </cell>
          <cell r="J422" t="str">
            <v>None</v>
          </cell>
        </row>
        <row r="423">
          <cell r="A423">
            <v>2000</v>
          </cell>
          <cell r="D423" t="str">
            <v>P&amp;C</v>
          </cell>
          <cell r="F423" t="str">
            <v>MEXICO</v>
          </cell>
          <cell r="G423">
            <v>1</v>
          </cell>
          <cell r="J423" t="str">
            <v>None</v>
          </cell>
        </row>
        <row r="424">
          <cell r="A424">
            <v>2000</v>
          </cell>
          <cell r="D424" t="str">
            <v>P&amp;C</v>
          </cell>
          <cell r="F424" t="str">
            <v>MEXICO</v>
          </cell>
          <cell r="G424">
            <v>1</v>
          </cell>
          <cell r="J424" t="str">
            <v>None</v>
          </cell>
        </row>
        <row r="425">
          <cell r="A425">
            <v>2000</v>
          </cell>
          <cell r="D425" t="str">
            <v>P&amp;C</v>
          </cell>
          <cell r="F425" t="str">
            <v>MEXICO</v>
          </cell>
          <cell r="G425">
            <v>1</v>
          </cell>
          <cell r="J425" t="str">
            <v>None</v>
          </cell>
        </row>
        <row r="426">
          <cell r="A426">
            <v>2000</v>
          </cell>
          <cell r="D426" t="str">
            <v>P&amp;C</v>
          </cell>
          <cell r="F426" t="str">
            <v>MEXICO</v>
          </cell>
          <cell r="G426">
            <v>1</v>
          </cell>
          <cell r="J426" t="str">
            <v>None</v>
          </cell>
        </row>
        <row r="427">
          <cell r="A427">
            <v>2000</v>
          </cell>
          <cell r="D427" t="str">
            <v>P&amp;C</v>
          </cell>
          <cell r="F427" t="str">
            <v>MEXICO</v>
          </cell>
          <cell r="G427">
            <v>1</v>
          </cell>
          <cell r="J427" t="str">
            <v>None</v>
          </cell>
        </row>
        <row r="428">
          <cell r="A428">
            <v>2001</v>
          </cell>
          <cell r="D428" t="str">
            <v>L&amp;H</v>
          </cell>
          <cell r="F428" t="str">
            <v>MEXICO</v>
          </cell>
          <cell r="G428">
            <v>1</v>
          </cell>
          <cell r="J428" t="str">
            <v>None</v>
          </cell>
        </row>
        <row r="429">
          <cell r="A429">
            <v>2001</v>
          </cell>
          <cell r="D429" t="str">
            <v>L&amp;H</v>
          </cell>
          <cell r="F429" t="str">
            <v>MEXICO</v>
          </cell>
          <cell r="G429">
            <v>1</v>
          </cell>
          <cell r="J429" t="str">
            <v>None</v>
          </cell>
        </row>
        <row r="430">
          <cell r="A430">
            <v>2002</v>
          </cell>
          <cell r="D430" t="str">
            <v>P&amp;C</v>
          </cell>
          <cell r="F430" t="str">
            <v>MEXICO</v>
          </cell>
          <cell r="G430">
            <v>1</v>
          </cell>
          <cell r="J430" t="str">
            <v>None</v>
          </cell>
        </row>
        <row r="431">
          <cell r="A431">
            <v>2003</v>
          </cell>
          <cell r="D431" t="str">
            <v>L&amp;H</v>
          </cell>
          <cell r="F431" t="str">
            <v>MEXICO</v>
          </cell>
          <cell r="G431">
            <v>1</v>
          </cell>
          <cell r="J431" t="str">
            <v>None</v>
          </cell>
        </row>
        <row r="432">
          <cell r="A432">
            <v>2003</v>
          </cell>
          <cell r="D432" t="str">
            <v>P&amp;C</v>
          </cell>
          <cell r="F432" t="str">
            <v>MEXICO</v>
          </cell>
          <cell r="G432">
            <v>1</v>
          </cell>
          <cell r="J432" t="str">
            <v>None</v>
          </cell>
        </row>
        <row r="433">
          <cell r="A433">
            <v>2003</v>
          </cell>
          <cell r="D433" t="str">
            <v>L&amp;H</v>
          </cell>
          <cell r="F433" t="str">
            <v>MEXICO</v>
          </cell>
          <cell r="G433">
            <v>1</v>
          </cell>
          <cell r="J433" t="str">
            <v>None</v>
          </cell>
        </row>
        <row r="434">
          <cell r="A434">
            <v>2004</v>
          </cell>
          <cell r="D434" t="str">
            <v>L&amp;H</v>
          </cell>
          <cell r="F434" t="str">
            <v>MEXICO</v>
          </cell>
          <cell r="G434">
            <v>1</v>
          </cell>
          <cell r="J434" t="str">
            <v>None</v>
          </cell>
        </row>
        <row r="435">
          <cell r="A435">
            <v>2005</v>
          </cell>
          <cell r="D435" t="str">
            <v>P&amp;C</v>
          </cell>
          <cell r="F435" t="str">
            <v>MEXICO</v>
          </cell>
          <cell r="G435">
            <v>1</v>
          </cell>
          <cell r="J435" t="str">
            <v>None</v>
          </cell>
        </row>
        <row r="436">
          <cell r="A436">
            <v>2006</v>
          </cell>
          <cell r="D436" t="str">
            <v>P&amp;C</v>
          </cell>
          <cell r="F436" t="str">
            <v>MEXICO</v>
          </cell>
          <cell r="G436">
            <v>1</v>
          </cell>
          <cell r="J436" t="str">
            <v>None</v>
          </cell>
        </row>
        <row r="437">
          <cell r="A437">
            <v>2008</v>
          </cell>
          <cell r="D437" t="str">
            <v>L&amp;H</v>
          </cell>
          <cell r="F437" t="str">
            <v>MEXICO</v>
          </cell>
          <cell r="J437" t="str">
            <v>None</v>
          </cell>
        </row>
        <row r="438">
          <cell r="A438">
            <v>2010</v>
          </cell>
          <cell r="D438" t="str">
            <v>P&amp;C</v>
          </cell>
          <cell r="F438" t="str">
            <v>MEXICO</v>
          </cell>
          <cell r="J438" t="str">
            <v>None</v>
          </cell>
        </row>
        <row r="439">
          <cell r="A439">
            <v>2014</v>
          </cell>
          <cell r="D439" t="str">
            <v>L&amp;H</v>
          </cell>
          <cell r="F439" t="str">
            <v>MEXICO</v>
          </cell>
          <cell r="G439">
            <v>1</v>
          </cell>
          <cell r="J439" t="str">
            <v>None</v>
          </cell>
        </row>
        <row r="440">
          <cell r="A440">
            <v>2014</v>
          </cell>
          <cell r="D440" t="str">
            <v>P&amp;C</v>
          </cell>
          <cell r="F440" t="str">
            <v>MEXICO</v>
          </cell>
          <cell r="G440">
            <v>1</v>
          </cell>
          <cell r="J440" t="str">
            <v>None</v>
          </cell>
        </row>
        <row r="441">
          <cell r="A441">
            <v>2014</v>
          </cell>
          <cell r="D441" t="str">
            <v>P&amp;C</v>
          </cell>
          <cell r="F441" t="str">
            <v>MEXICO</v>
          </cell>
          <cell r="G441">
            <v>1</v>
          </cell>
          <cell r="J441" t="str">
            <v>None</v>
          </cell>
        </row>
        <row r="442">
          <cell r="A442">
            <v>2014</v>
          </cell>
          <cell r="D442" t="str">
            <v>L&amp;H</v>
          </cell>
          <cell r="F442" t="str">
            <v>MEXICO</v>
          </cell>
          <cell r="G442">
            <v>1</v>
          </cell>
          <cell r="J442" t="str">
            <v>None</v>
          </cell>
        </row>
        <row r="443">
          <cell r="A443">
            <v>2014</v>
          </cell>
          <cell r="D443" t="str">
            <v>L&amp;H</v>
          </cell>
          <cell r="F443" t="str">
            <v>MEXICO</v>
          </cell>
          <cell r="G443">
            <v>1</v>
          </cell>
          <cell r="J443" t="str">
            <v>None</v>
          </cell>
        </row>
        <row r="444">
          <cell r="A444">
            <v>2014</v>
          </cell>
          <cell r="D444" t="str">
            <v>L&amp;H</v>
          </cell>
          <cell r="F444" t="str">
            <v>MEXICO</v>
          </cell>
          <cell r="G444">
            <v>1</v>
          </cell>
          <cell r="J444" t="str">
            <v>None</v>
          </cell>
        </row>
        <row r="445">
          <cell r="A445">
            <v>2015</v>
          </cell>
          <cell r="D445" t="str">
            <v>P&amp;C</v>
          </cell>
          <cell r="F445" t="str">
            <v>MEXICO</v>
          </cell>
          <cell r="G445">
            <v>1</v>
          </cell>
          <cell r="J445" t="str">
            <v>None</v>
          </cell>
        </row>
        <row r="446">
          <cell r="A446">
            <v>2016</v>
          </cell>
          <cell r="D446" t="str">
            <v>P&amp;C</v>
          </cell>
          <cell r="F446" t="str">
            <v>MEXICO</v>
          </cell>
          <cell r="G446">
            <v>1</v>
          </cell>
          <cell r="J446" t="str">
            <v>None</v>
          </cell>
        </row>
        <row r="447">
          <cell r="A447">
            <v>2016</v>
          </cell>
          <cell r="D447" t="str">
            <v>P&amp;C</v>
          </cell>
          <cell r="F447" t="str">
            <v>MEXICO</v>
          </cell>
          <cell r="G447">
            <v>1</v>
          </cell>
          <cell r="J447" t="str">
            <v>None</v>
          </cell>
        </row>
        <row r="448">
          <cell r="A448">
            <v>2016</v>
          </cell>
          <cell r="D448" t="str">
            <v>L&amp;H</v>
          </cell>
          <cell r="F448" t="str">
            <v>MEXICO</v>
          </cell>
          <cell r="G448">
            <v>1</v>
          </cell>
          <cell r="J448" t="str">
            <v>None</v>
          </cell>
        </row>
        <row r="449">
          <cell r="A449">
            <v>2016</v>
          </cell>
          <cell r="D449" t="str">
            <v>P&amp;C</v>
          </cell>
          <cell r="F449" t="str">
            <v>MEXICO</v>
          </cell>
          <cell r="G449">
            <v>1</v>
          </cell>
          <cell r="J449" t="str">
            <v>None</v>
          </cell>
        </row>
        <row r="450">
          <cell r="A450">
            <v>2017</v>
          </cell>
          <cell r="D450" t="str">
            <v>L&amp;H</v>
          </cell>
          <cell r="F450" t="str">
            <v>MEXICO</v>
          </cell>
          <cell r="G450">
            <v>1</v>
          </cell>
          <cell r="J450" t="str">
            <v>None</v>
          </cell>
        </row>
        <row r="451">
          <cell r="A451">
            <v>2017</v>
          </cell>
          <cell r="D451" t="str">
            <v>L&amp;H</v>
          </cell>
          <cell r="F451" t="str">
            <v>MEXICO</v>
          </cell>
          <cell r="G451">
            <v>1</v>
          </cell>
          <cell r="J451" t="str">
            <v>None</v>
          </cell>
        </row>
        <row r="452">
          <cell r="A452">
            <v>2017</v>
          </cell>
          <cell r="D452" t="str">
            <v>P&amp;C</v>
          </cell>
          <cell r="F452" t="str">
            <v>MEXICO</v>
          </cell>
          <cell r="G452">
            <v>1</v>
          </cell>
          <cell r="J452" t="str">
            <v>None</v>
          </cell>
        </row>
        <row r="453">
          <cell r="A453">
            <v>2017</v>
          </cell>
          <cell r="D453" t="str">
            <v>Reinsurance</v>
          </cell>
          <cell r="F453" t="str">
            <v>MEXICO</v>
          </cell>
          <cell r="G453">
            <v>1</v>
          </cell>
          <cell r="J453" t="str">
            <v>None</v>
          </cell>
        </row>
        <row r="454">
          <cell r="A454">
            <v>2019</v>
          </cell>
          <cell r="D454" t="str">
            <v>L&amp;H</v>
          </cell>
          <cell r="F454" t="str">
            <v>MEXICO</v>
          </cell>
          <cell r="J454" t="str">
            <v>None</v>
          </cell>
        </row>
        <row r="455">
          <cell r="A455">
            <v>2021</v>
          </cell>
          <cell r="D455" t="str">
            <v>L&amp;H</v>
          </cell>
          <cell r="F455" t="str">
            <v>MEXICO</v>
          </cell>
          <cell r="J455" t="str">
            <v>None</v>
          </cell>
        </row>
        <row r="456">
          <cell r="A456">
            <v>2022</v>
          </cell>
          <cell r="D456" t="str">
            <v>L&amp;H</v>
          </cell>
          <cell r="F456" t="str">
            <v>MEXICO</v>
          </cell>
          <cell r="J456" t="str">
            <v>None</v>
          </cell>
        </row>
        <row r="457">
          <cell r="A457" t="str">
            <v>NETHERLANDS</v>
          </cell>
        </row>
        <row r="458">
          <cell r="A458">
            <v>2006</v>
          </cell>
          <cell r="D458" t="str">
            <v>P&amp;C</v>
          </cell>
          <cell r="F458" t="str">
            <v>NETHERLANDS</v>
          </cell>
          <cell r="G458">
            <v>1</v>
          </cell>
          <cell r="J458" t="str">
            <v>None</v>
          </cell>
        </row>
        <row r="459">
          <cell r="A459">
            <v>2007</v>
          </cell>
          <cell r="D459" t="str">
            <v>P&amp;C</v>
          </cell>
          <cell r="F459" t="str">
            <v>NETHERLANDS</v>
          </cell>
          <cell r="G459">
            <v>1</v>
          </cell>
          <cell r="J459" t="str">
            <v>None</v>
          </cell>
        </row>
        <row r="460">
          <cell r="A460">
            <v>2007</v>
          </cell>
          <cell r="D460" t="str">
            <v>P&amp;C</v>
          </cell>
          <cell r="F460" t="str">
            <v>NETHERLANDS</v>
          </cell>
          <cell r="G460">
            <v>1</v>
          </cell>
          <cell r="J460" t="str">
            <v>None</v>
          </cell>
        </row>
        <row r="461">
          <cell r="A461">
            <v>2008</v>
          </cell>
          <cell r="D461" t="str">
            <v>Composite</v>
          </cell>
          <cell r="F461" t="str">
            <v>NETHERLANDS</v>
          </cell>
          <cell r="G461">
            <v>1</v>
          </cell>
          <cell r="J461" t="str">
            <v>None</v>
          </cell>
        </row>
        <row r="462">
          <cell r="A462">
            <v>2008</v>
          </cell>
          <cell r="D462" t="str">
            <v>L&amp;H</v>
          </cell>
          <cell r="F462" t="str">
            <v>NETHERLANDS</v>
          </cell>
          <cell r="G462">
            <v>1</v>
          </cell>
          <cell r="J462" t="str">
            <v>None</v>
          </cell>
        </row>
        <row r="463">
          <cell r="A463">
            <v>2008</v>
          </cell>
          <cell r="D463" t="str">
            <v>L&amp;H</v>
          </cell>
          <cell r="F463" t="str">
            <v>NETHERLANDS</v>
          </cell>
          <cell r="G463">
            <v>1</v>
          </cell>
          <cell r="J463" t="str">
            <v>None</v>
          </cell>
        </row>
        <row r="464">
          <cell r="A464">
            <v>2010</v>
          </cell>
          <cell r="D464" t="str">
            <v>P&amp;C</v>
          </cell>
          <cell r="F464" t="str">
            <v>NETHERLANDS</v>
          </cell>
          <cell r="J464" t="str">
            <v>None</v>
          </cell>
        </row>
        <row r="465">
          <cell r="A465">
            <v>2018</v>
          </cell>
          <cell r="D465" t="str">
            <v>L&amp;H</v>
          </cell>
          <cell r="F465" t="str">
            <v>NETHERLANDS</v>
          </cell>
          <cell r="J465" t="str">
            <v>None</v>
          </cell>
        </row>
        <row r="466">
          <cell r="A466">
            <v>2020</v>
          </cell>
          <cell r="D466" t="str">
            <v>L&amp;H</v>
          </cell>
          <cell r="F466" t="str">
            <v>NETHERLANDS</v>
          </cell>
          <cell r="J466" t="str">
            <v>None</v>
          </cell>
        </row>
        <row r="467">
          <cell r="A467" t="str">
            <v>NEW ZEALAND</v>
          </cell>
        </row>
        <row r="468">
          <cell r="A468">
            <v>2011</v>
          </cell>
          <cell r="D468" t="str">
            <v>P&amp;C</v>
          </cell>
          <cell r="F468" t="str">
            <v>NEW ZEALAND</v>
          </cell>
          <cell r="J468" t="str">
            <v>None</v>
          </cell>
        </row>
        <row r="469">
          <cell r="A469">
            <v>2018</v>
          </cell>
          <cell r="D469" t="str">
            <v>Reinsurance</v>
          </cell>
          <cell r="F469" t="str">
            <v>NEW ZEALAND</v>
          </cell>
          <cell r="J469" t="str">
            <v>None</v>
          </cell>
        </row>
        <row r="470">
          <cell r="A470" t="str">
            <v>NIGERIA</v>
          </cell>
        </row>
        <row r="471">
          <cell r="A471">
            <v>2000</v>
          </cell>
          <cell r="D471" t="str">
            <v>P&amp;C</v>
          </cell>
          <cell r="F471" t="str">
            <v>NIGERIA</v>
          </cell>
          <cell r="G471">
            <v>1</v>
          </cell>
          <cell r="J471" t="str">
            <v>None</v>
          </cell>
        </row>
        <row r="472">
          <cell r="A472">
            <v>2000</v>
          </cell>
          <cell r="D472" t="str">
            <v>P&amp;C</v>
          </cell>
          <cell r="F472" t="str">
            <v>NIGERIA</v>
          </cell>
          <cell r="G472">
            <v>1</v>
          </cell>
          <cell r="J472" t="str">
            <v>None</v>
          </cell>
        </row>
        <row r="473">
          <cell r="A473">
            <v>2000</v>
          </cell>
          <cell r="D473" t="str">
            <v>P&amp;C</v>
          </cell>
          <cell r="F473" t="str">
            <v>NIGERIA</v>
          </cell>
          <cell r="G473">
            <v>1</v>
          </cell>
          <cell r="J473" t="str">
            <v>None</v>
          </cell>
        </row>
        <row r="474">
          <cell r="A474">
            <v>2000</v>
          </cell>
          <cell r="D474" t="str">
            <v>P&amp;C</v>
          </cell>
          <cell r="F474" t="str">
            <v>NIGERIA</v>
          </cell>
          <cell r="G474">
            <v>1</v>
          </cell>
          <cell r="J474" t="str">
            <v>None</v>
          </cell>
        </row>
        <row r="475">
          <cell r="A475">
            <v>2000</v>
          </cell>
          <cell r="D475" t="str">
            <v>P&amp;C</v>
          </cell>
          <cell r="F475" t="str">
            <v>NIGERIA</v>
          </cell>
          <cell r="G475">
            <v>1</v>
          </cell>
          <cell r="J475" t="str">
            <v>None</v>
          </cell>
        </row>
        <row r="476">
          <cell r="A476">
            <v>2001</v>
          </cell>
          <cell r="D476" t="str">
            <v>P&amp;C</v>
          </cell>
          <cell r="F476" t="str">
            <v>NIGERIA</v>
          </cell>
          <cell r="G476">
            <v>1</v>
          </cell>
          <cell r="J476" t="str">
            <v>None</v>
          </cell>
        </row>
        <row r="477">
          <cell r="A477">
            <v>2004</v>
          </cell>
          <cell r="D477" t="str">
            <v>P&amp;C</v>
          </cell>
          <cell r="F477" t="str">
            <v>NIGERIA</v>
          </cell>
          <cell r="G477">
            <v>1</v>
          </cell>
          <cell r="J477" t="str">
            <v>None</v>
          </cell>
        </row>
        <row r="478">
          <cell r="A478">
            <v>2004</v>
          </cell>
          <cell r="D478" t="str">
            <v>P&amp;C</v>
          </cell>
          <cell r="F478" t="str">
            <v>NIGERIA</v>
          </cell>
          <cell r="G478">
            <v>1</v>
          </cell>
          <cell r="J478" t="str">
            <v>None</v>
          </cell>
        </row>
        <row r="479">
          <cell r="A479">
            <v>2004</v>
          </cell>
          <cell r="D479" t="str">
            <v>L&amp;H</v>
          </cell>
          <cell r="F479" t="str">
            <v>NIGERIA</v>
          </cell>
          <cell r="G479">
            <v>1</v>
          </cell>
          <cell r="J479" t="str">
            <v>None</v>
          </cell>
        </row>
        <row r="480">
          <cell r="A480">
            <v>2004</v>
          </cell>
          <cell r="D480" t="str">
            <v>P&amp;C</v>
          </cell>
          <cell r="F480" t="str">
            <v>NIGERIA</v>
          </cell>
          <cell r="G480">
            <v>1</v>
          </cell>
          <cell r="J480" t="str">
            <v>None</v>
          </cell>
        </row>
        <row r="481">
          <cell r="A481">
            <v>2004</v>
          </cell>
          <cell r="D481" t="str">
            <v>P&amp;C</v>
          </cell>
          <cell r="F481" t="str">
            <v>NIGERIA</v>
          </cell>
          <cell r="G481">
            <v>1</v>
          </cell>
          <cell r="J481" t="str">
            <v>None</v>
          </cell>
        </row>
        <row r="482">
          <cell r="A482">
            <v>2004</v>
          </cell>
          <cell r="D482" t="str">
            <v>P&amp;C</v>
          </cell>
          <cell r="F482" t="str">
            <v>NIGERIA</v>
          </cell>
          <cell r="G482">
            <v>1</v>
          </cell>
          <cell r="J482" t="str">
            <v>None</v>
          </cell>
        </row>
        <row r="483">
          <cell r="A483">
            <v>2004</v>
          </cell>
          <cell r="D483" t="str">
            <v>P&amp;C</v>
          </cell>
          <cell r="F483" t="str">
            <v>NIGERIA</v>
          </cell>
          <cell r="G483">
            <v>1</v>
          </cell>
          <cell r="J483" t="str">
            <v>None</v>
          </cell>
        </row>
        <row r="484">
          <cell r="A484">
            <v>2004</v>
          </cell>
          <cell r="D484" t="str">
            <v>P&amp;C</v>
          </cell>
          <cell r="F484" t="str">
            <v>NIGERIA</v>
          </cell>
          <cell r="G484">
            <v>1</v>
          </cell>
          <cell r="J484" t="str">
            <v>None</v>
          </cell>
        </row>
        <row r="485">
          <cell r="A485">
            <v>2004</v>
          </cell>
          <cell r="D485" t="str">
            <v>P&amp;C</v>
          </cell>
          <cell r="F485" t="str">
            <v>NIGERIA</v>
          </cell>
          <cell r="G485">
            <v>1</v>
          </cell>
          <cell r="J485" t="str">
            <v>None</v>
          </cell>
        </row>
        <row r="486">
          <cell r="A486">
            <v>2004</v>
          </cell>
          <cell r="D486" t="str">
            <v>L&amp;H</v>
          </cell>
          <cell r="F486" t="str">
            <v>NIGERIA</v>
          </cell>
          <cell r="G486">
            <v>1</v>
          </cell>
          <cell r="J486" t="str">
            <v>None</v>
          </cell>
        </row>
        <row r="487">
          <cell r="A487">
            <v>2004</v>
          </cell>
          <cell r="D487" t="str">
            <v>L&amp;H</v>
          </cell>
          <cell r="F487" t="str">
            <v>NIGERIA</v>
          </cell>
          <cell r="G487">
            <v>1</v>
          </cell>
          <cell r="J487" t="str">
            <v>None</v>
          </cell>
        </row>
        <row r="488">
          <cell r="A488">
            <v>2004</v>
          </cell>
          <cell r="D488" t="str">
            <v>L&amp;H</v>
          </cell>
          <cell r="F488" t="str">
            <v>NIGERIA</v>
          </cell>
          <cell r="G488">
            <v>1</v>
          </cell>
          <cell r="J488" t="str">
            <v>None</v>
          </cell>
        </row>
        <row r="489">
          <cell r="A489">
            <v>2004</v>
          </cell>
          <cell r="D489" t="str">
            <v>Composite</v>
          </cell>
          <cell r="F489" t="str">
            <v>NIGERIA</v>
          </cell>
          <cell r="G489">
            <v>1</v>
          </cell>
          <cell r="J489" t="str">
            <v>None</v>
          </cell>
        </row>
        <row r="490">
          <cell r="A490">
            <v>2004</v>
          </cell>
          <cell r="D490" t="str">
            <v>P&amp;C</v>
          </cell>
          <cell r="F490" t="str">
            <v>NIGERIA</v>
          </cell>
          <cell r="G490">
            <v>1</v>
          </cell>
          <cell r="J490" t="str">
            <v>None</v>
          </cell>
        </row>
        <row r="491">
          <cell r="A491">
            <v>2008</v>
          </cell>
          <cell r="D491" t="str">
            <v>P&amp;C</v>
          </cell>
          <cell r="F491" t="str">
            <v>NIGERIA</v>
          </cell>
          <cell r="G491">
            <v>1</v>
          </cell>
          <cell r="J491" t="str">
            <v>None</v>
          </cell>
        </row>
        <row r="492">
          <cell r="A492">
            <v>2008</v>
          </cell>
          <cell r="D492" t="str">
            <v>Composite</v>
          </cell>
          <cell r="F492" t="str">
            <v>NIGERIA</v>
          </cell>
          <cell r="G492">
            <v>1</v>
          </cell>
          <cell r="J492" t="str">
            <v>None</v>
          </cell>
        </row>
        <row r="493">
          <cell r="A493">
            <v>2008</v>
          </cell>
          <cell r="D493" t="str">
            <v>L&amp;H</v>
          </cell>
          <cell r="F493" t="str">
            <v>NIGERIA</v>
          </cell>
          <cell r="G493">
            <v>1</v>
          </cell>
          <cell r="J493" t="str">
            <v>None</v>
          </cell>
        </row>
        <row r="494">
          <cell r="A494">
            <v>2008</v>
          </cell>
          <cell r="D494" t="str">
            <v>P&amp;C</v>
          </cell>
          <cell r="F494" t="str">
            <v>NIGERIA</v>
          </cell>
          <cell r="G494">
            <v>1</v>
          </cell>
          <cell r="J494" t="str">
            <v>None</v>
          </cell>
        </row>
        <row r="495">
          <cell r="A495">
            <v>2008</v>
          </cell>
          <cell r="D495" t="str">
            <v>P&amp;C</v>
          </cell>
          <cell r="F495" t="str">
            <v>NIGERIA</v>
          </cell>
          <cell r="G495">
            <v>1</v>
          </cell>
          <cell r="J495" t="str">
            <v>None</v>
          </cell>
        </row>
        <row r="496">
          <cell r="A496">
            <v>2008</v>
          </cell>
          <cell r="D496" t="str">
            <v>P&amp;C</v>
          </cell>
          <cell r="F496" t="str">
            <v>NIGERIA</v>
          </cell>
          <cell r="G496">
            <v>1</v>
          </cell>
          <cell r="J496" t="str">
            <v>None</v>
          </cell>
        </row>
        <row r="497">
          <cell r="A497">
            <v>2008</v>
          </cell>
          <cell r="D497" t="str">
            <v>P&amp;C</v>
          </cell>
          <cell r="F497" t="str">
            <v>NIGERIA</v>
          </cell>
          <cell r="G497">
            <v>1</v>
          </cell>
          <cell r="J497" t="str">
            <v>None</v>
          </cell>
        </row>
        <row r="498">
          <cell r="A498">
            <v>2011</v>
          </cell>
          <cell r="D498" t="str">
            <v>P&amp;C</v>
          </cell>
          <cell r="F498" t="str">
            <v>NIGERIA</v>
          </cell>
          <cell r="J498" t="str">
            <v>None</v>
          </cell>
        </row>
        <row r="499">
          <cell r="A499">
            <v>2013</v>
          </cell>
          <cell r="D499" t="str">
            <v>P&amp;C</v>
          </cell>
          <cell r="F499" t="str">
            <v>NIGERIA</v>
          </cell>
          <cell r="J499" t="str">
            <v>None</v>
          </cell>
        </row>
        <row r="500">
          <cell r="A500">
            <v>2020</v>
          </cell>
          <cell r="D500" t="str">
            <v>L&amp;H</v>
          </cell>
          <cell r="F500" t="str">
            <v>NIGERIA</v>
          </cell>
          <cell r="G500">
            <v>1</v>
          </cell>
          <cell r="J500" t="str">
            <v>None</v>
          </cell>
        </row>
        <row r="501">
          <cell r="A501">
            <v>2021</v>
          </cell>
          <cell r="D501" t="str">
            <v>L&amp;H</v>
          </cell>
          <cell r="F501" t="str">
            <v>NIGERIA</v>
          </cell>
          <cell r="G501">
            <v>1</v>
          </cell>
          <cell r="J501" t="str">
            <v>None</v>
          </cell>
        </row>
        <row r="502">
          <cell r="A502">
            <v>2022</v>
          </cell>
          <cell r="D502" t="str">
            <v>Composite</v>
          </cell>
          <cell r="F502" t="str">
            <v>NIGERIA</v>
          </cell>
          <cell r="G502">
            <v>1</v>
          </cell>
          <cell r="J502" t="str">
            <v>None</v>
          </cell>
        </row>
        <row r="503">
          <cell r="A503">
            <v>2022</v>
          </cell>
          <cell r="D503" t="str">
            <v>P&amp;C</v>
          </cell>
          <cell r="F503" t="str">
            <v>NIGERIA</v>
          </cell>
          <cell r="G503">
            <v>1</v>
          </cell>
          <cell r="J503" t="str">
            <v>None</v>
          </cell>
        </row>
        <row r="504">
          <cell r="A504">
            <v>2024</v>
          </cell>
          <cell r="D504" t="str">
            <v>L&amp;H</v>
          </cell>
          <cell r="F504" t="str">
            <v>NIGERIA</v>
          </cell>
          <cell r="G504">
            <v>1</v>
          </cell>
          <cell r="J504" t="str">
            <v>None</v>
          </cell>
        </row>
        <row r="505">
          <cell r="A505" t="str">
            <v>NORWAY</v>
          </cell>
        </row>
        <row r="506">
          <cell r="A506">
            <v>2017</v>
          </cell>
          <cell r="D506" t="str">
            <v>L&amp;H</v>
          </cell>
          <cell r="F506" t="str">
            <v>NORWAY</v>
          </cell>
          <cell r="J506" t="str">
            <v>Protected</v>
          </cell>
        </row>
        <row r="507">
          <cell r="A507" t="str">
            <v>PAKISTAN</v>
          </cell>
        </row>
        <row r="508">
          <cell r="A508">
            <v>2012</v>
          </cell>
          <cell r="D508" t="str">
            <v>P&amp;C</v>
          </cell>
          <cell r="F508" t="str">
            <v>PAKISTAN</v>
          </cell>
          <cell r="G508">
            <v>1</v>
          </cell>
          <cell r="J508" t="str">
            <v>None</v>
          </cell>
        </row>
        <row r="509">
          <cell r="A509">
            <v>2012</v>
          </cell>
          <cell r="D509" t="str">
            <v>P&amp;C</v>
          </cell>
          <cell r="F509" t="str">
            <v>PAKISTAN</v>
          </cell>
          <cell r="G509">
            <v>1</v>
          </cell>
          <cell r="J509" t="str">
            <v>None</v>
          </cell>
        </row>
        <row r="510">
          <cell r="A510">
            <v>2012</v>
          </cell>
          <cell r="D510" t="str">
            <v>P&amp;C</v>
          </cell>
          <cell r="F510" t="str">
            <v>PAKISTAN</v>
          </cell>
          <cell r="G510">
            <v>1</v>
          </cell>
          <cell r="J510" t="str">
            <v>None</v>
          </cell>
        </row>
        <row r="511">
          <cell r="A511">
            <v>2017</v>
          </cell>
          <cell r="D511" t="str">
            <v>P&amp;C</v>
          </cell>
          <cell r="F511" t="str">
            <v>PAKISTAN</v>
          </cell>
          <cell r="G511">
            <v>1</v>
          </cell>
          <cell r="J511" t="str">
            <v>None</v>
          </cell>
        </row>
        <row r="512">
          <cell r="A512">
            <v>2018</v>
          </cell>
          <cell r="D512" t="str">
            <v>P&amp;C</v>
          </cell>
          <cell r="F512" t="str">
            <v>PAKISTAN</v>
          </cell>
          <cell r="G512">
            <v>1</v>
          </cell>
          <cell r="J512" t="str">
            <v>None</v>
          </cell>
        </row>
        <row r="513">
          <cell r="A513">
            <v>2019</v>
          </cell>
          <cell r="D513" t="str">
            <v>P&amp;C</v>
          </cell>
          <cell r="F513" t="str">
            <v>PAKISTAN</v>
          </cell>
          <cell r="G513">
            <v>1</v>
          </cell>
          <cell r="J513" t="str">
            <v>None</v>
          </cell>
        </row>
        <row r="514">
          <cell r="A514" t="str">
            <v>PANAMA</v>
          </cell>
        </row>
        <row r="515">
          <cell r="A515">
            <v>2015</v>
          </cell>
          <cell r="D515" t="str">
            <v>Composite</v>
          </cell>
          <cell r="F515" t="str">
            <v>PANAMA</v>
          </cell>
          <cell r="J515" t="str">
            <v>None</v>
          </cell>
        </row>
        <row r="516">
          <cell r="A516">
            <v>2017</v>
          </cell>
          <cell r="D516" t="str">
            <v>Composite</v>
          </cell>
          <cell r="F516" t="str">
            <v>PANAMA</v>
          </cell>
          <cell r="J516" t="str">
            <v>None</v>
          </cell>
        </row>
        <row r="517">
          <cell r="A517">
            <v>2017</v>
          </cell>
          <cell r="D517" t="str">
            <v>P&amp;C</v>
          </cell>
          <cell r="F517" t="str">
            <v>PANAMA</v>
          </cell>
          <cell r="J517" t="str">
            <v>None</v>
          </cell>
        </row>
        <row r="518">
          <cell r="A518">
            <v>2017</v>
          </cell>
          <cell r="D518" t="str">
            <v>Reinsurance</v>
          </cell>
          <cell r="F518" t="str">
            <v>PANAMA</v>
          </cell>
          <cell r="J518" t="str">
            <v>None</v>
          </cell>
        </row>
        <row r="519">
          <cell r="A519">
            <v>2019</v>
          </cell>
          <cell r="D519" t="str">
            <v>L&amp;H</v>
          </cell>
          <cell r="F519" t="str">
            <v>PANAMA</v>
          </cell>
          <cell r="J519" t="str">
            <v>None</v>
          </cell>
        </row>
        <row r="520">
          <cell r="A520" t="str">
            <v>PARAGUAY</v>
          </cell>
        </row>
        <row r="521">
          <cell r="A521">
            <v>2003</v>
          </cell>
          <cell r="D521" t="str">
            <v>P&amp;C</v>
          </cell>
          <cell r="F521" t="str">
            <v>PARAGUAY</v>
          </cell>
          <cell r="G521">
            <v>1</v>
          </cell>
          <cell r="J521" t="str">
            <v>None</v>
          </cell>
        </row>
        <row r="522">
          <cell r="A522">
            <v>2003</v>
          </cell>
          <cell r="D522" t="str">
            <v>P&amp;C</v>
          </cell>
          <cell r="F522" t="str">
            <v>PARAGUAY</v>
          </cell>
          <cell r="G522">
            <v>1</v>
          </cell>
          <cell r="J522" t="str">
            <v>None</v>
          </cell>
        </row>
        <row r="523">
          <cell r="A523">
            <v>2003</v>
          </cell>
          <cell r="D523" t="str">
            <v>P&amp;C</v>
          </cell>
          <cell r="F523" t="str">
            <v>PARAGUAY</v>
          </cell>
          <cell r="G523">
            <v>1</v>
          </cell>
          <cell r="J523" t="str">
            <v>None</v>
          </cell>
        </row>
        <row r="524">
          <cell r="A524">
            <v>2003</v>
          </cell>
          <cell r="D524" t="str">
            <v>P&amp;C</v>
          </cell>
          <cell r="F524" t="str">
            <v>PARAGUAY</v>
          </cell>
          <cell r="G524">
            <v>1</v>
          </cell>
          <cell r="J524" t="str">
            <v>None</v>
          </cell>
        </row>
        <row r="525">
          <cell r="A525">
            <v>2011</v>
          </cell>
          <cell r="D525" t="str">
            <v>P&amp;C</v>
          </cell>
          <cell r="F525" t="str">
            <v>PARAGUAY</v>
          </cell>
          <cell r="J525" t="str">
            <v>None</v>
          </cell>
        </row>
        <row r="526">
          <cell r="A526" t="str">
            <v>PHILIPPINES</v>
          </cell>
        </row>
        <row r="527">
          <cell r="A527">
            <v>2000</v>
          </cell>
          <cell r="D527" t="str">
            <v>P&amp;C</v>
          </cell>
          <cell r="F527" t="str">
            <v>PHILIPPINES</v>
          </cell>
          <cell r="G527">
            <v>1</v>
          </cell>
          <cell r="J527" t="str">
            <v>None</v>
          </cell>
        </row>
        <row r="528">
          <cell r="A528">
            <v>2001</v>
          </cell>
          <cell r="D528" t="str">
            <v>P&amp;C</v>
          </cell>
          <cell r="F528" t="str">
            <v>PHILIPPINES</v>
          </cell>
          <cell r="G528">
            <v>1</v>
          </cell>
          <cell r="J528" t="str">
            <v>None</v>
          </cell>
        </row>
        <row r="529">
          <cell r="A529">
            <v>2002</v>
          </cell>
          <cell r="D529" t="str">
            <v>P&amp;C</v>
          </cell>
          <cell r="F529" t="str">
            <v>PHILIPPINES</v>
          </cell>
          <cell r="G529">
            <v>1</v>
          </cell>
          <cell r="J529" t="str">
            <v>None</v>
          </cell>
        </row>
        <row r="530">
          <cell r="A530">
            <v>2002</v>
          </cell>
          <cell r="D530" t="str">
            <v>P&amp;C</v>
          </cell>
          <cell r="F530" t="str">
            <v>PHILIPPINES</v>
          </cell>
          <cell r="G530">
            <v>1</v>
          </cell>
          <cell r="J530" t="str">
            <v>None</v>
          </cell>
        </row>
        <row r="531">
          <cell r="A531">
            <v>2002</v>
          </cell>
          <cell r="D531" t="str">
            <v>P&amp;C</v>
          </cell>
          <cell r="F531" t="str">
            <v>PHILIPPINES</v>
          </cell>
          <cell r="G531">
            <v>1</v>
          </cell>
          <cell r="J531" t="str">
            <v>None</v>
          </cell>
        </row>
        <row r="532">
          <cell r="A532">
            <v>2003</v>
          </cell>
          <cell r="D532" t="str">
            <v>P&amp;C</v>
          </cell>
          <cell r="F532" t="str">
            <v>PHILIPPINES</v>
          </cell>
          <cell r="G532">
            <v>1</v>
          </cell>
          <cell r="J532" t="str">
            <v>None</v>
          </cell>
        </row>
        <row r="533">
          <cell r="A533">
            <v>2004</v>
          </cell>
          <cell r="D533" t="str">
            <v>P&amp;C</v>
          </cell>
          <cell r="F533" t="str">
            <v>PHILIPPINES</v>
          </cell>
          <cell r="G533">
            <v>1</v>
          </cell>
          <cell r="J533" t="str">
            <v>None</v>
          </cell>
        </row>
        <row r="534">
          <cell r="A534">
            <v>2004</v>
          </cell>
          <cell r="D534" t="str">
            <v>P&amp;C</v>
          </cell>
          <cell r="F534" t="str">
            <v>PHILIPPINES</v>
          </cell>
          <cell r="G534">
            <v>1</v>
          </cell>
          <cell r="J534" t="str">
            <v>None</v>
          </cell>
        </row>
        <row r="535">
          <cell r="A535">
            <v>2004</v>
          </cell>
          <cell r="D535" t="str">
            <v>P&amp;C</v>
          </cell>
          <cell r="F535" t="str">
            <v>PHILIPPINES</v>
          </cell>
          <cell r="G535">
            <v>1</v>
          </cell>
          <cell r="J535" t="str">
            <v>None</v>
          </cell>
        </row>
        <row r="536">
          <cell r="A536">
            <v>2004</v>
          </cell>
          <cell r="D536" t="str">
            <v>P&amp;C</v>
          </cell>
          <cell r="F536" t="str">
            <v>PHILIPPINES</v>
          </cell>
          <cell r="G536">
            <v>1</v>
          </cell>
          <cell r="J536" t="str">
            <v>None</v>
          </cell>
        </row>
        <row r="537">
          <cell r="A537">
            <v>2004</v>
          </cell>
          <cell r="D537" t="str">
            <v>P&amp;C</v>
          </cell>
          <cell r="F537" t="str">
            <v>PHILIPPINES</v>
          </cell>
          <cell r="G537">
            <v>1</v>
          </cell>
          <cell r="J537" t="str">
            <v>None</v>
          </cell>
        </row>
        <row r="538">
          <cell r="A538">
            <v>2005</v>
          </cell>
          <cell r="D538" t="str">
            <v>P&amp;C</v>
          </cell>
          <cell r="F538" t="str">
            <v>PHILIPPINES</v>
          </cell>
          <cell r="G538">
            <v>1</v>
          </cell>
          <cell r="J538" t="str">
            <v>None</v>
          </cell>
        </row>
        <row r="539">
          <cell r="A539">
            <v>2006</v>
          </cell>
          <cell r="D539" t="str">
            <v>P&amp;C</v>
          </cell>
          <cell r="F539" t="str">
            <v>PHILIPPINES</v>
          </cell>
          <cell r="G539">
            <v>1</v>
          </cell>
          <cell r="J539" t="str">
            <v>None</v>
          </cell>
        </row>
        <row r="540">
          <cell r="A540">
            <v>2007</v>
          </cell>
          <cell r="D540" t="str">
            <v>P&amp;C</v>
          </cell>
          <cell r="F540" t="str">
            <v>PHILIPPINES</v>
          </cell>
          <cell r="G540">
            <v>1</v>
          </cell>
          <cell r="J540" t="str">
            <v>None</v>
          </cell>
        </row>
        <row r="541">
          <cell r="A541">
            <v>2007</v>
          </cell>
          <cell r="D541" t="str">
            <v>P&amp;C</v>
          </cell>
          <cell r="F541" t="str">
            <v>PHILIPPINES</v>
          </cell>
          <cell r="G541">
            <v>1</v>
          </cell>
          <cell r="J541" t="str">
            <v>None</v>
          </cell>
        </row>
        <row r="542">
          <cell r="A542">
            <v>2007</v>
          </cell>
          <cell r="D542" t="str">
            <v>P&amp;C</v>
          </cell>
          <cell r="F542" t="str">
            <v>PHILIPPINES</v>
          </cell>
          <cell r="G542">
            <v>1</v>
          </cell>
          <cell r="J542" t="str">
            <v>None</v>
          </cell>
        </row>
        <row r="543">
          <cell r="A543">
            <v>2009</v>
          </cell>
          <cell r="D543" t="str">
            <v>P&amp;C</v>
          </cell>
          <cell r="F543" t="str">
            <v>PHILIPPINES</v>
          </cell>
          <cell r="J543" t="str">
            <v>None</v>
          </cell>
        </row>
        <row r="544">
          <cell r="A544">
            <v>2009</v>
          </cell>
          <cell r="D544" t="str">
            <v>P&amp;C</v>
          </cell>
          <cell r="F544" t="str">
            <v>PHILIPPINES</v>
          </cell>
          <cell r="J544" t="str">
            <v>None</v>
          </cell>
        </row>
        <row r="545">
          <cell r="A545">
            <v>2011</v>
          </cell>
          <cell r="D545" t="str">
            <v>P&amp;C</v>
          </cell>
          <cell r="F545" t="str">
            <v>PHILIPPINES</v>
          </cell>
          <cell r="G545">
            <v>1</v>
          </cell>
          <cell r="J545" t="str">
            <v>None</v>
          </cell>
        </row>
        <row r="546">
          <cell r="A546">
            <v>2012</v>
          </cell>
          <cell r="D546" t="str">
            <v>P&amp;C</v>
          </cell>
          <cell r="F546" t="str">
            <v>PHILIPPINES</v>
          </cell>
          <cell r="G546">
            <v>1</v>
          </cell>
          <cell r="J546" t="str">
            <v>None</v>
          </cell>
        </row>
        <row r="547">
          <cell r="A547">
            <v>2012</v>
          </cell>
          <cell r="D547" t="str">
            <v>P&amp;C</v>
          </cell>
          <cell r="F547" t="str">
            <v>PHILIPPINES</v>
          </cell>
          <cell r="G547">
            <v>1</v>
          </cell>
          <cell r="J547" t="str">
            <v>None</v>
          </cell>
        </row>
        <row r="548">
          <cell r="A548">
            <v>2014</v>
          </cell>
          <cell r="D548" t="str">
            <v>P&amp;C</v>
          </cell>
          <cell r="F548" t="str">
            <v>PHILIPPINES</v>
          </cell>
          <cell r="G548">
            <v>1</v>
          </cell>
          <cell r="J548" t="str">
            <v>None</v>
          </cell>
        </row>
        <row r="549">
          <cell r="A549">
            <v>2014</v>
          </cell>
          <cell r="D549" t="str">
            <v>P&amp;C</v>
          </cell>
          <cell r="F549" t="str">
            <v>PHILIPPINES</v>
          </cell>
          <cell r="G549">
            <v>1</v>
          </cell>
          <cell r="J549" t="str">
            <v>None</v>
          </cell>
        </row>
        <row r="550">
          <cell r="A550">
            <v>2014</v>
          </cell>
          <cell r="D550" t="str">
            <v>P&amp;C</v>
          </cell>
          <cell r="F550" t="str">
            <v>PHILIPPINES</v>
          </cell>
          <cell r="G550">
            <v>1</v>
          </cell>
          <cell r="J550" t="str">
            <v>None</v>
          </cell>
        </row>
        <row r="551">
          <cell r="A551">
            <v>2014</v>
          </cell>
          <cell r="D551" t="str">
            <v>P&amp;C</v>
          </cell>
          <cell r="F551" t="str">
            <v>PHILIPPINES</v>
          </cell>
          <cell r="G551">
            <v>1</v>
          </cell>
          <cell r="J551" t="str">
            <v>None</v>
          </cell>
        </row>
        <row r="552">
          <cell r="A552">
            <v>2015</v>
          </cell>
          <cell r="D552" t="str">
            <v>P&amp;C</v>
          </cell>
          <cell r="F552" t="str">
            <v>PHILIPPINES</v>
          </cell>
          <cell r="G552">
            <v>1</v>
          </cell>
          <cell r="J552" t="str">
            <v>None</v>
          </cell>
        </row>
        <row r="553">
          <cell r="A553">
            <v>2016</v>
          </cell>
          <cell r="D553" t="str">
            <v>L&amp;H</v>
          </cell>
          <cell r="F553" t="str">
            <v>PHILIPPINES</v>
          </cell>
          <cell r="G553">
            <v>1</v>
          </cell>
          <cell r="J553" t="str">
            <v>None</v>
          </cell>
        </row>
        <row r="554">
          <cell r="A554">
            <v>2016</v>
          </cell>
          <cell r="D554" t="str">
            <v>P&amp;C</v>
          </cell>
          <cell r="F554" t="str">
            <v>PHILIPPINES</v>
          </cell>
          <cell r="G554">
            <v>1</v>
          </cell>
          <cell r="J554" t="str">
            <v>None</v>
          </cell>
        </row>
        <row r="555">
          <cell r="A555">
            <v>2017</v>
          </cell>
          <cell r="D555" t="str">
            <v>P&amp;C</v>
          </cell>
          <cell r="F555" t="str">
            <v>PHILIPPINES</v>
          </cell>
          <cell r="J555" t="str">
            <v>None</v>
          </cell>
        </row>
        <row r="556">
          <cell r="A556">
            <v>2018</v>
          </cell>
          <cell r="D556" t="str">
            <v>L&amp;H</v>
          </cell>
          <cell r="F556" t="str">
            <v>PHILIPPINES</v>
          </cell>
          <cell r="J556" t="str">
            <v>None</v>
          </cell>
        </row>
        <row r="557">
          <cell r="A557">
            <v>2022</v>
          </cell>
          <cell r="D557" t="str">
            <v>P&amp;C</v>
          </cell>
          <cell r="F557" t="str">
            <v>PHILIPPINES</v>
          </cell>
          <cell r="G557">
            <v>1</v>
          </cell>
          <cell r="J557" t="str">
            <v>None</v>
          </cell>
        </row>
        <row r="558">
          <cell r="A558">
            <v>2023</v>
          </cell>
          <cell r="D558" t="str">
            <v>L&amp;H</v>
          </cell>
          <cell r="F558" t="str">
            <v>PHILIPPINES</v>
          </cell>
          <cell r="G558">
            <v>1</v>
          </cell>
          <cell r="J558" t="str">
            <v>None</v>
          </cell>
        </row>
        <row r="559">
          <cell r="A559">
            <v>2023</v>
          </cell>
          <cell r="D559" t="str">
            <v>L&amp;H</v>
          </cell>
          <cell r="F559" t="str">
            <v>PHILIPPINES</v>
          </cell>
          <cell r="G559">
            <v>1</v>
          </cell>
          <cell r="J559" t="str">
            <v>None</v>
          </cell>
        </row>
        <row r="560">
          <cell r="A560">
            <v>2024</v>
          </cell>
          <cell r="D560" t="str">
            <v>L&amp;H</v>
          </cell>
          <cell r="F560" t="str">
            <v>PHILIPPINES</v>
          </cell>
          <cell r="G560">
            <v>1</v>
          </cell>
          <cell r="J560" t="str">
            <v>None</v>
          </cell>
        </row>
        <row r="561">
          <cell r="A561">
            <v>2025</v>
          </cell>
          <cell r="D561" t="str">
            <v>Composite</v>
          </cell>
          <cell r="F561" t="str">
            <v>PHILIPPINES</v>
          </cell>
          <cell r="G561">
            <v>1</v>
          </cell>
          <cell r="J561" t="str">
            <v>None</v>
          </cell>
        </row>
        <row r="562">
          <cell r="A562">
            <v>2025</v>
          </cell>
          <cell r="D562" t="str">
            <v>L&amp;H</v>
          </cell>
          <cell r="F562" t="str">
            <v>PHILIPPINES</v>
          </cell>
          <cell r="G562">
            <v>1</v>
          </cell>
          <cell r="J562" t="str">
            <v>None</v>
          </cell>
        </row>
        <row r="563">
          <cell r="A563">
            <v>2025</v>
          </cell>
          <cell r="D563" t="str">
            <v>L&amp;H</v>
          </cell>
          <cell r="F563" t="str">
            <v>PHILIPPINES</v>
          </cell>
          <cell r="G563">
            <v>1</v>
          </cell>
          <cell r="J563" t="str">
            <v>None</v>
          </cell>
        </row>
        <row r="564">
          <cell r="A564">
            <v>2025</v>
          </cell>
          <cell r="D564" t="str">
            <v>P&amp;C</v>
          </cell>
          <cell r="F564" t="str">
            <v>PHILIPPINES</v>
          </cell>
          <cell r="G564">
            <v>1</v>
          </cell>
          <cell r="J564" t="str">
            <v>None</v>
          </cell>
        </row>
        <row r="565">
          <cell r="A565" t="str">
            <v>POLAND</v>
          </cell>
        </row>
        <row r="566">
          <cell r="A566">
            <v>2000</v>
          </cell>
          <cell r="D566" t="str">
            <v>P&amp;C</v>
          </cell>
          <cell r="F566" t="str">
            <v>POLAND</v>
          </cell>
          <cell r="J566" t="str">
            <v>None</v>
          </cell>
        </row>
        <row r="567">
          <cell r="A567" t="str">
            <v>PERU</v>
          </cell>
        </row>
        <row r="568">
          <cell r="A568">
            <v>2001</v>
          </cell>
          <cell r="D568" t="str">
            <v>P&amp;C</v>
          </cell>
          <cell r="F568" t="str">
            <v>PERU</v>
          </cell>
          <cell r="J568" t="str">
            <v>None</v>
          </cell>
        </row>
        <row r="569">
          <cell r="A569">
            <v>2001</v>
          </cell>
          <cell r="D569" t="str">
            <v>L&amp;H</v>
          </cell>
          <cell r="F569" t="str">
            <v>PERU</v>
          </cell>
          <cell r="J569" t="str">
            <v>None</v>
          </cell>
        </row>
        <row r="570">
          <cell r="A570">
            <v>2020</v>
          </cell>
          <cell r="D570" t="str">
            <v>P&amp;C</v>
          </cell>
          <cell r="F570" t="str">
            <v>PERU</v>
          </cell>
          <cell r="J570" t="str">
            <v>None</v>
          </cell>
        </row>
        <row r="571">
          <cell r="A571">
            <v>2020</v>
          </cell>
          <cell r="D571" t="str">
            <v>L&amp;H</v>
          </cell>
          <cell r="F571" t="str">
            <v>PERU</v>
          </cell>
          <cell r="J571" t="str">
            <v>None</v>
          </cell>
        </row>
        <row r="572">
          <cell r="A572">
            <v>2025</v>
          </cell>
          <cell r="D572" t="str">
            <v>P&amp;C</v>
          </cell>
          <cell r="F572" t="str">
            <v>PERU</v>
          </cell>
          <cell r="J572" t="str">
            <v>None</v>
          </cell>
        </row>
        <row r="573">
          <cell r="A573" t="str">
            <v>ROMANIA</v>
          </cell>
        </row>
        <row r="574">
          <cell r="A574">
            <v>2003</v>
          </cell>
          <cell r="D574" t="str">
            <v>Composite</v>
          </cell>
          <cell r="F574" t="str">
            <v>ROMANIA</v>
          </cell>
          <cell r="J574" t="str">
            <v>Protected</v>
          </cell>
        </row>
        <row r="575">
          <cell r="A575">
            <v>2003</v>
          </cell>
          <cell r="D575" t="str">
            <v>P&amp;C</v>
          </cell>
          <cell r="F575" t="str">
            <v>ROMANIA</v>
          </cell>
          <cell r="J575" t="str">
            <v>Protected</v>
          </cell>
        </row>
        <row r="576">
          <cell r="A576">
            <v>2005</v>
          </cell>
          <cell r="D576" t="str">
            <v>P&amp;C</v>
          </cell>
          <cell r="F576" t="str">
            <v>ROMANIA</v>
          </cell>
          <cell r="J576" t="str">
            <v>Protected</v>
          </cell>
        </row>
        <row r="577">
          <cell r="A577">
            <v>2009</v>
          </cell>
          <cell r="D577" t="str">
            <v>P&amp;C</v>
          </cell>
          <cell r="F577" t="str">
            <v>ROMANIA</v>
          </cell>
          <cell r="J577" t="str">
            <v>Protected</v>
          </cell>
        </row>
        <row r="578">
          <cell r="A578">
            <v>2011</v>
          </cell>
          <cell r="D578" t="str">
            <v>P&amp;C</v>
          </cell>
          <cell r="F578" t="str">
            <v>ROMANIA</v>
          </cell>
          <cell r="J578" t="str">
            <v>Protected</v>
          </cell>
        </row>
        <row r="579">
          <cell r="A579">
            <v>2015</v>
          </cell>
          <cell r="D579" t="str">
            <v>Composite</v>
          </cell>
          <cell r="F579" t="str">
            <v>ROMANIA</v>
          </cell>
          <cell r="G579">
            <v>1</v>
          </cell>
          <cell r="J579" t="str">
            <v>Protected</v>
          </cell>
        </row>
        <row r="580">
          <cell r="A580">
            <v>2016</v>
          </cell>
          <cell r="D580" t="str">
            <v>P&amp;C</v>
          </cell>
          <cell r="F580" t="str">
            <v>ROMANIA</v>
          </cell>
          <cell r="G580">
            <v>1</v>
          </cell>
          <cell r="J580" t="str">
            <v>Protected</v>
          </cell>
        </row>
        <row r="581">
          <cell r="A581">
            <v>2017</v>
          </cell>
          <cell r="D581" t="str">
            <v>P&amp;C</v>
          </cell>
          <cell r="F581" t="str">
            <v>ROMANIA</v>
          </cell>
          <cell r="G581">
            <v>1</v>
          </cell>
          <cell r="J581" t="str">
            <v>Protected</v>
          </cell>
        </row>
        <row r="582">
          <cell r="A582">
            <v>2020</v>
          </cell>
          <cell r="D582" t="str">
            <v>P&amp;C</v>
          </cell>
          <cell r="F582" t="str">
            <v>ROMANIA</v>
          </cell>
          <cell r="G582">
            <v>1</v>
          </cell>
          <cell r="J582" t="str">
            <v>Protected</v>
          </cell>
        </row>
        <row r="583">
          <cell r="A583">
            <v>2021</v>
          </cell>
          <cell r="D583" t="str">
            <v>P&amp;C</v>
          </cell>
          <cell r="F583" t="str">
            <v>ROMANIA</v>
          </cell>
          <cell r="G583">
            <v>1</v>
          </cell>
          <cell r="J583" t="str">
            <v>Protected</v>
          </cell>
        </row>
        <row r="584">
          <cell r="A584">
            <v>2023</v>
          </cell>
          <cell r="D584" t="str">
            <v>L&amp;H</v>
          </cell>
          <cell r="F584" t="str">
            <v>ROMANIA</v>
          </cell>
          <cell r="G584">
            <v>1</v>
          </cell>
          <cell r="J584" t="str">
            <v>Protected</v>
          </cell>
        </row>
        <row r="585">
          <cell r="A585" t="str">
            <v>RUSSIA</v>
          </cell>
        </row>
        <row r="586">
          <cell r="A586">
            <v>2001</v>
          </cell>
          <cell r="D586" t="str">
            <v>P&amp;C</v>
          </cell>
          <cell r="F586" t="str">
            <v>RUSSIA</v>
          </cell>
          <cell r="G586">
            <v>1</v>
          </cell>
          <cell r="J586" t="str">
            <v>None</v>
          </cell>
        </row>
        <row r="587">
          <cell r="A587">
            <v>2001</v>
          </cell>
          <cell r="D587" t="str">
            <v>P&amp;C</v>
          </cell>
          <cell r="F587" t="str">
            <v>RUSSIA</v>
          </cell>
          <cell r="G587">
            <v>1</v>
          </cell>
          <cell r="J587" t="str">
            <v>None</v>
          </cell>
        </row>
        <row r="588">
          <cell r="A588">
            <v>2001</v>
          </cell>
          <cell r="D588" t="str">
            <v>P&amp;C</v>
          </cell>
          <cell r="F588" t="str">
            <v>RUSSIA</v>
          </cell>
          <cell r="G588">
            <v>1</v>
          </cell>
          <cell r="J588" t="str">
            <v>None</v>
          </cell>
        </row>
        <row r="589">
          <cell r="A589">
            <v>2001</v>
          </cell>
          <cell r="D589" t="str">
            <v>P&amp;C</v>
          </cell>
          <cell r="F589" t="str">
            <v>RUSSIA</v>
          </cell>
          <cell r="G589">
            <v>1</v>
          </cell>
          <cell r="J589" t="str">
            <v>None</v>
          </cell>
        </row>
        <row r="590">
          <cell r="A590">
            <v>2003</v>
          </cell>
          <cell r="D590" t="str">
            <v>P&amp;C</v>
          </cell>
          <cell r="F590" t="str">
            <v>RUSSIA</v>
          </cell>
          <cell r="G590">
            <v>1</v>
          </cell>
          <cell r="J590" t="str">
            <v>None</v>
          </cell>
        </row>
        <row r="591">
          <cell r="A591">
            <v>2003</v>
          </cell>
          <cell r="D591" t="str">
            <v>P&amp;C</v>
          </cell>
          <cell r="F591" t="str">
            <v>RUSSIA</v>
          </cell>
          <cell r="G591">
            <v>1</v>
          </cell>
          <cell r="J591" t="str">
            <v>None</v>
          </cell>
        </row>
        <row r="592">
          <cell r="A592">
            <v>2003</v>
          </cell>
          <cell r="D592" t="str">
            <v>P&amp;C</v>
          </cell>
          <cell r="F592" t="str">
            <v>RUSSIA</v>
          </cell>
          <cell r="G592">
            <v>1</v>
          </cell>
          <cell r="J592" t="str">
            <v>None</v>
          </cell>
        </row>
        <row r="593">
          <cell r="A593">
            <v>2003</v>
          </cell>
          <cell r="D593" t="str">
            <v>P&amp;C</v>
          </cell>
          <cell r="F593" t="str">
            <v>RUSSIA</v>
          </cell>
          <cell r="G593">
            <v>1</v>
          </cell>
          <cell r="J593" t="str">
            <v>None</v>
          </cell>
        </row>
        <row r="594">
          <cell r="A594">
            <v>2003</v>
          </cell>
          <cell r="D594" t="str">
            <v>P&amp;C</v>
          </cell>
          <cell r="F594" t="str">
            <v>RUSSIA</v>
          </cell>
          <cell r="G594">
            <v>1</v>
          </cell>
          <cell r="J594" t="str">
            <v>None</v>
          </cell>
        </row>
        <row r="595">
          <cell r="A595">
            <v>2003</v>
          </cell>
          <cell r="D595" t="str">
            <v>P&amp;C</v>
          </cell>
          <cell r="F595" t="str">
            <v>RUSSIA</v>
          </cell>
          <cell r="G595">
            <v>1</v>
          </cell>
          <cell r="J595" t="str">
            <v>None</v>
          </cell>
        </row>
        <row r="596">
          <cell r="A596">
            <v>2003</v>
          </cell>
          <cell r="D596" t="str">
            <v>Reinsurance</v>
          </cell>
          <cell r="F596" t="str">
            <v>RUSSIA</v>
          </cell>
          <cell r="G596">
            <v>1</v>
          </cell>
          <cell r="J596" t="str">
            <v>None</v>
          </cell>
        </row>
        <row r="597">
          <cell r="A597">
            <v>2003</v>
          </cell>
          <cell r="D597" t="str">
            <v>P&amp;C</v>
          </cell>
          <cell r="F597" t="str">
            <v>RUSSIA</v>
          </cell>
          <cell r="G597">
            <v>1</v>
          </cell>
          <cell r="J597" t="str">
            <v>None</v>
          </cell>
        </row>
        <row r="598">
          <cell r="A598">
            <v>2003</v>
          </cell>
          <cell r="D598" t="str">
            <v>P&amp;C</v>
          </cell>
          <cell r="F598" t="str">
            <v>RUSSIA</v>
          </cell>
          <cell r="G598">
            <v>1</v>
          </cell>
          <cell r="J598" t="str">
            <v>None</v>
          </cell>
        </row>
        <row r="599">
          <cell r="A599">
            <v>2003</v>
          </cell>
          <cell r="D599" t="str">
            <v>P&amp;C</v>
          </cell>
          <cell r="F599" t="str">
            <v>RUSSIA</v>
          </cell>
          <cell r="G599">
            <v>1</v>
          </cell>
          <cell r="J599" t="str">
            <v>None</v>
          </cell>
        </row>
        <row r="600">
          <cell r="A600">
            <v>2003</v>
          </cell>
          <cell r="D600" t="str">
            <v>P&amp;C</v>
          </cell>
          <cell r="F600" t="str">
            <v>RUSSIA</v>
          </cell>
          <cell r="G600">
            <v>1</v>
          </cell>
          <cell r="J600" t="str">
            <v>None</v>
          </cell>
        </row>
        <row r="601">
          <cell r="A601">
            <v>2003</v>
          </cell>
          <cell r="D601" t="str">
            <v>P&amp;C</v>
          </cell>
          <cell r="F601" t="str">
            <v>RUSSIA</v>
          </cell>
          <cell r="G601">
            <v>1</v>
          </cell>
          <cell r="J601" t="str">
            <v>None</v>
          </cell>
        </row>
        <row r="602">
          <cell r="A602">
            <v>2003</v>
          </cell>
          <cell r="D602" t="str">
            <v>P&amp;C</v>
          </cell>
          <cell r="F602" t="str">
            <v>RUSSIA</v>
          </cell>
          <cell r="G602">
            <v>1</v>
          </cell>
          <cell r="J602" t="str">
            <v>None</v>
          </cell>
        </row>
        <row r="603">
          <cell r="A603">
            <v>2003</v>
          </cell>
          <cell r="D603" t="str">
            <v>P&amp;C</v>
          </cell>
          <cell r="F603" t="str">
            <v>RUSSIA</v>
          </cell>
          <cell r="G603">
            <v>1</v>
          </cell>
          <cell r="J603" t="str">
            <v>None</v>
          </cell>
        </row>
        <row r="604">
          <cell r="A604">
            <v>2003</v>
          </cell>
          <cell r="D604" t="str">
            <v>P&amp;C</v>
          </cell>
          <cell r="F604" t="str">
            <v>RUSSIA</v>
          </cell>
          <cell r="G604">
            <v>1</v>
          </cell>
          <cell r="J604" t="str">
            <v>None</v>
          </cell>
        </row>
        <row r="605">
          <cell r="A605">
            <v>2003</v>
          </cell>
          <cell r="D605" t="str">
            <v>L&amp;H</v>
          </cell>
          <cell r="F605" t="str">
            <v>RUSSIA</v>
          </cell>
          <cell r="G605">
            <v>1</v>
          </cell>
          <cell r="J605" t="str">
            <v>None</v>
          </cell>
        </row>
        <row r="606">
          <cell r="A606">
            <v>2003</v>
          </cell>
          <cell r="D606" t="str">
            <v>P&amp;C</v>
          </cell>
          <cell r="F606" t="str">
            <v>RUSSIA</v>
          </cell>
          <cell r="G606">
            <v>1</v>
          </cell>
          <cell r="J606" t="str">
            <v>None</v>
          </cell>
        </row>
        <row r="607">
          <cell r="A607">
            <v>2003</v>
          </cell>
          <cell r="D607" t="str">
            <v>L&amp;H</v>
          </cell>
          <cell r="F607" t="str">
            <v>RUSSIA</v>
          </cell>
          <cell r="G607">
            <v>1</v>
          </cell>
          <cell r="J607" t="str">
            <v>None</v>
          </cell>
        </row>
        <row r="608">
          <cell r="A608">
            <v>2003</v>
          </cell>
          <cell r="D608" t="str">
            <v>P&amp;C</v>
          </cell>
          <cell r="F608" t="str">
            <v>RUSSIA</v>
          </cell>
          <cell r="G608">
            <v>1</v>
          </cell>
          <cell r="J608" t="str">
            <v>None</v>
          </cell>
        </row>
        <row r="609">
          <cell r="A609">
            <v>2003</v>
          </cell>
          <cell r="D609" t="str">
            <v>P&amp;C</v>
          </cell>
          <cell r="F609" t="str">
            <v>RUSSIA</v>
          </cell>
          <cell r="G609">
            <v>1</v>
          </cell>
          <cell r="J609" t="str">
            <v>None</v>
          </cell>
        </row>
        <row r="610">
          <cell r="A610">
            <v>2003</v>
          </cell>
          <cell r="D610" t="str">
            <v>P&amp;C</v>
          </cell>
          <cell r="F610" t="str">
            <v>RUSSIA</v>
          </cell>
          <cell r="G610">
            <v>1</v>
          </cell>
          <cell r="J610" t="str">
            <v>None</v>
          </cell>
        </row>
        <row r="611">
          <cell r="A611">
            <v>2003</v>
          </cell>
          <cell r="D611" t="str">
            <v>P&amp;C</v>
          </cell>
          <cell r="F611" t="str">
            <v>RUSSIA</v>
          </cell>
          <cell r="G611">
            <v>1</v>
          </cell>
          <cell r="J611" t="str">
            <v>None</v>
          </cell>
        </row>
        <row r="612">
          <cell r="A612">
            <v>2003</v>
          </cell>
          <cell r="D612" t="str">
            <v>P&amp;C</v>
          </cell>
          <cell r="F612" t="str">
            <v>RUSSIA</v>
          </cell>
          <cell r="G612">
            <v>1</v>
          </cell>
          <cell r="J612" t="str">
            <v>None</v>
          </cell>
        </row>
        <row r="613">
          <cell r="A613">
            <v>2003</v>
          </cell>
          <cell r="D613" t="str">
            <v>P&amp;C</v>
          </cell>
          <cell r="F613" t="str">
            <v>RUSSIA</v>
          </cell>
          <cell r="G613">
            <v>1</v>
          </cell>
          <cell r="J613" t="str">
            <v>None</v>
          </cell>
        </row>
        <row r="614">
          <cell r="A614">
            <v>2003</v>
          </cell>
          <cell r="D614" t="str">
            <v>P&amp;C</v>
          </cell>
          <cell r="F614" t="str">
            <v>RUSSIA</v>
          </cell>
          <cell r="G614">
            <v>1</v>
          </cell>
          <cell r="J614" t="str">
            <v>None</v>
          </cell>
        </row>
        <row r="615">
          <cell r="A615">
            <v>2003</v>
          </cell>
          <cell r="D615" t="str">
            <v>P&amp;C</v>
          </cell>
          <cell r="F615" t="str">
            <v>RUSSIA</v>
          </cell>
          <cell r="G615">
            <v>1</v>
          </cell>
          <cell r="J615" t="str">
            <v>None</v>
          </cell>
        </row>
        <row r="616">
          <cell r="A616">
            <v>2003</v>
          </cell>
          <cell r="D616" t="str">
            <v>P&amp;C</v>
          </cell>
          <cell r="F616" t="str">
            <v>RUSSIA</v>
          </cell>
          <cell r="G616">
            <v>1</v>
          </cell>
          <cell r="J616" t="str">
            <v>None</v>
          </cell>
        </row>
        <row r="617">
          <cell r="A617">
            <v>2003</v>
          </cell>
          <cell r="D617" t="str">
            <v>P&amp;C</v>
          </cell>
          <cell r="F617" t="str">
            <v>RUSSIA</v>
          </cell>
          <cell r="G617">
            <v>1</v>
          </cell>
          <cell r="J617" t="str">
            <v>None</v>
          </cell>
        </row>
        <row r="618">
          <cell r="A618">
            <v>2003</v>
          </cell>
          <cell r="D618" t="str">
            <v>P&amp;C</v>
          </cell>
          <cell r="F618" t="str">
            <v>RUSSIA</v>
          </cell>
          <cell r="G618">
            <v>1</v>
          </cell>
          <cell r="J618" t="str">
            <v>None</v>
          </cell>
        </row>
        <row r="619">
          <cell r="A619">
            <v>2005</v>
          </cell>
          <cell r="D619" t="str">
            <v>Reinsurance</v>
          </cell>
          <cell r="F619" t="str">
            <v>RUSSIA</v>
          </cell>
          <cell r="G619">
            <v>1</v>
          </cell>
          <cell r="J619" t="str">
            <v>None</v>
          </cell>
        </row>
        <row r="620">
          <cell r="A620">
            <v>2005</v>
          </cell>
          <cell r="D620" t="str">
            <v>P&amp;C</v>
          </cell>
          <cell r="F620" t="str">
            <v>RUSSIA</v>
          </cell>
          <cell r="G620">
            <v>1</v>
          </cell>
          <cell r="J620" t="str">
            <v>None</v>
          </cell>
        </row>
        <row r="621">
          <cell r="A621">
            <v>2005</v>
          </cell>
          <cell r="D621" t="str">
            <v>P&amp;C</v>
          </cell>
          <cell r="F621" t="str">
            <v>RUSSIA</v>
          </cell>
          <cell r="G621">
            <v>1</v>
          </cell>
          <cell r="J621" t="str">
            <v>None</v>
          </cell>
        </row>
        <row r="622">
          <cell r="A622">
            <v>2005</v>
          </cell>
          <cell r="D622" t="str">
            <v>P&amp;C</v>
          </cell>
          <cell r="F622" t="str">
            <v>RUSSIA</v>
          </cell>
          <cell r="G622">
            <v>1</v>
          </cell>
          <cell r="J622" t="str">
            <v>None</v>
          </cell>
        </row>
        <row r="623">
          <cell r="A623">
            <v>2009</v>
          </cell>
          <cell r="D623" t="str">
            <v>P&amp;C</v>
          </cell>
          <cell r="F623" t="str">
            <v>RUSSIA</v>
          </cell>
          <cell r="G623">
            <v>1</v>
          </cell>
          <cell r="J623" t="str">
            <v>None</v>
          </cell>
        </row>
        <row r="624">
          <cell r="A624">
            <v>2009</v>
          </cell>
          <cell r="D624" t="str">
            <v>P&amp;C</v>
          </cell>
          <cell r="F624" t="str">
            <v>RUSSIA</v>
          </cell>
          <cell r="G624">
            <v>1</v>
          </cell>
          <cell r="J624" t="str">
            <v>None</v>
          </cell>
        </row>
        <row r="625">
          <cell r="A625">
            <v>2009</v>
          </cell>
          <cell r="D625" t="str">
            <v>P&amp;C</v>
          </cell>
          <cell r="F625" t="str">
            <v>RUSSIA</v>
          </cell>
          <cell r="G625">
            <v>1</v>
          </cell>
          <cell r="J625" t="str">
            <v>None</v>
          </cell>
        </row>
        <row r="626">
          <cell r="A626">
            <v>2009</v>
          </cell>
          <cell r="D626" t="str">
            <v>P&amp;C</v>
          </cell>
          <cell r="F626" t="str">
            <v>RUSSIA</v>
          </cell>
          <cell r="G626">
            <v>1</v>
          </cell>
          <cell r="J626" t="str">
            <v>None</v>
          </cell>
        </row>
        <row r="627">
          <cell r="A627">
            <v>2009</v>
          </cell>
          <cell r="D627" t="str">
            <v>P&amp;C</v>
          </cell>
          <cell r="F627" t="str">
            <v>RUSSIA</v>
          </cell>
          <cell r="G627">
            <v>1</v>
          </cell>
          <cell r="J627" t="str">
            <v>None</v>
          </cell>
        </row>
        <row r="628">
          <cell r="A628">
            <v>2009</v>
          </cell>
          <cell r="D628" t="str">
            <v>P&amp;C</v>
          </cell>
          <cell r="F628" t="str">
            <v>RUSSIA</v>
          </cell>
          <cell r="G628">
            <v>1</v>
          </cell>
          <cell r="J628" t="str">
            <v>None</v>
          </cell>
        </row>
        <row r="629">
          <cell r="A629">
            <v>2009</v>
          </cell>
          <cell r="D629" t="str">
            <v>P&amp;C</v>
          </cell>
          <cell r="F629" t="str">
            <v>RUSSIA</v>
          </cell>
          <cell r="G629">
            <v>1</v>
          </cell>
          <cell r="J629" t="str">
            <v>None</v>
          </cell>
        </row>
        <row r="630">
          <cell r="A630">
            <v>2009</v>
          </cell>
          <cell r="D630" t="str">
            <v>P&amp;C</v>
          </cell>
          <cell r="F630" t="str">
            <v>RUSSIA</v>
          </cell>
          <cell r="G630">
            <v>1</v>
          </cell>
          <cell r="J630" t="str">
            <v>None</v>
          </cell>
        </row>
        <row r="631">
          <cell r="A631">
            <v>2009</v>
          </cell>
          <cell r="D631" t="str">
            <v>P&amp;C</v>
          </cell>
          <cell r="F631" t="str">
            <v>RUSSIA</v>
          </cell>
          <cell r="G631">
            <v>1</v>
          </cell>
          <cell r="J631" t="str">
            <v>None</v>
          </cell>
        </row>
        <row r="632">
          <cell r="A632">
            <v>2009</v>
          </cell>
          <cell r="D632" t="str">
            <v>P&amp;C</v>
          </cell>
          <cell r="F632" t="str">
            <v>RUSSIA</v>
          </cell>
          <cell r="G632">
            <v>1</v>
          </cell>
          <cell r="J632" t="str">
            <v>None</v>
          </cell>
        </row>
        <row r="633">
          <cell r="A633">
            <v>2009</v>
          </cell>
          <cell r="D633" t="str">
            <v>P&amp;C</v>
          </cell>
          <cell r="F633" t="str">
            <v>RUSSIA</v>
          </cell>
          <cell r="G633">
            <v>1</v>
          </cell>
          <cell r="J633" t="str">
            <v>None</v>
          </cell>
        </row>
        <row r="634">
          <cell r="A634">
            <v>2009</v>
          </cell>
          <cell r="D634" t="str">
            <v>P&amp;C</v>
          </cell>
          <cell r="F634" t="str">
            <v>RUSSIA</v>
          </cell>
          <cell r="G634">
            <v>1</v>
          </cell>
          <cell r="J634" t="str">
            <v>None</v>
          </cell>
        </row>
        <row r="635">
          <cell r="A635">
            <v>2009</v>
          </cell>
          <cell r="D635" t="str">
            <v>P&amp;C</v>
          </cell>
          <cell r="F635" t="str">
            <v>RUSSIA</v>
          </cell>
          <cell r="G635">
            <v>1</v>
          </cell>
          <cell r="J635" t="str">
            <v>None</v>
          </cell>
        </row>
        <row r="636">
          <cell r="A636">
            <v>2009</v>
          </cell>
          <cell r="D636" t="str">
            <v>P&amp;C</v>
          </cell>
          <cell r="F636" t="str">
            <v>RUSSIA</v>
          </cell>
          <cell r="G636">
            <v>1</v>
          </cell>
          <cell r="J636" t="str">
            <v>None</v>
          </cell>
        </row>
        <row r="637">
          <cell r="A637">
            <v>2009</v>
          </cell>
          <cell r="D637" t="str">
            <v>P&amp;C</v>
          </cell>
          <cell r="F637" t="str">
            <v>RUSSIA</v>
          </cell>
          <cell r="G637">
            <v>1</v>
          </cell>
          <cell r="J637" t="str">
            <v>None</v>
          </cell>
        </row>
        <row r="638">
          <cell r="A638">
            <v>2009</v>
          </cell>
          <cell r="D638" t="str">
            <v>P&amp;C</v>
          </cell>
          <cell r="F638" t="str">
            <v>RUSSIA</v>
          </cell>
          <cell r="G638">
            <v>1</v>
          </cell>
          <cell r="J638" t="str">
            <v>None</v>
          </cell>
        </row>
        <row r="639">
          <cell r="A639">
            <v>2009</v>
          </cell>
          <cell r="D639" t="str">
            <v>P&amp;C</v>
          </cell>
          <cell r="F639" t="str">
            <v>RUSSIA</v>
          </cell>
          <cell r="G639">
            <v>1</v>
          </cell>
          <cell r="J639" t="str">
            <v>None</v>
          </cell>
        </row>
        <row r="640">
          <cell r="A640">
            <v>2013</v>
          </cell>
          <cell r="D640" t="str">
            <v>L&amp;H</v>
          </cell>
          <cell r="F640" t="str">
            <v>RUSSIA</v>
          </cell>
          <cell r="G640">
            <v>1</v>
          </cell>
          <cell r="J640" t="str">
            <v>Protected</v>
          </cell>
        </row>
        <row r="641">
          <cell r="A641">
            <v>2013</v>
          </cell>
          <cell r="D641" t="str">
            <v>L&amp;H</v>
          </cell>
          <cell r="F641" t="str">
            <v>RUSSIA</v>
          </cell>
          <cell r="G641">
            <v>1</v>
          </cell>
          <cell r="J641" t="str">
            <v>Protected</v>
          </cell>
        </row>
        <row r="642">
          <cell r="A642">
            <v>2014</v>
          </cell>
          <cell r="D642" t="str">
            <v>Reinsurance</v>
          </cell>
          <cell r="F642" t="str">
            <v>RUSSIA</v>
          </cell>
          <cell r="G642">
            <v>1</v>
          </cell>
          <cell r="J642" t="str">
            <v>None</v>
          </cell>
        </row>
        <row r="643">
          <cell r="A643">
            <v>2015</v>
          </cell>
          <cell r="D643" t="str">
            <v>P&amp;C</v>
          </cell>
          <cell r="F643" t="str">
            <v>RUSSIA</v>
          </cell>
          <cell r="G643">
            <v>1</v>
          </cell>
          <cell r="J643" t="str">
            <v>None</v>
          </cell>
        </row>
        <row r="644">
          <cell r="A644">
            <v>2015</v>
          </cell>
          <cell r="D644" t="str">
            <v>P&amp;C</v>
          </cell>
          <cell r="F644" t="str">
            <v>RUSSIA</v>
          </cell>
          <cell r="G644">
            <v>1</v>
          </cell>
          <cell r="J644" t="str">
            <v>None</v>
          </cell>
        </row>
        <row r="645">
          <cell r="A645">
            <v>2015</v>
          </cell>
          <cell r="D645" t="str">
            <v>P&amp;C</v>
          </cell>
          <cell r="F645" t="str">
            <v>RUSSIA</v>
          </cell>
          <cell r="G645">
            <v>1</v>
          </cell>
          <cell r="J645" t="str">
            <v>None</v>
          </cell>
        </row>
        <row r="646">
          <cell r="A646">
            <v>2015</v>
          </cell>
          <cell r="D646" t="str">
            <v>P&amp;C</v>
          </cell>
          <cell r="F646" t="str">
            <v>RUSSIA</v>
          </cell>
          <cell r="G646">
            <v>1</v>
          </cell>
          <cell r="J646" t="str">
            <v>None</v>
          </cell>
        </row>
        <row r="647">
          <cell r="A647">
            <v>2015</v>
          </cell>
          <cell r="D647" t="str">
            <v>P&amp;C</v>
          </cell>
          <cell r="F647" t="str">
            <v>RUSSIA</v>
          </cell>
          <cell r="G647">
            <v>1</v>
          </cell>
          <cell r="J647" t="str">
            <v>None</v>
          </cell>
        </row>
        <row r="648">
          <cell r="A648">
            <v>2015</v>
          </cell>
          <cell r="D648" t="str">
            <v>P&amp;C</v>
          </cell>
          <cell r="F648" t="str">
            <v>RUSSIA</v>
          </cell>
          <cell r="G648">
            <v>1</v>
          </cell>
          <cell r="J648" t="str">
            <v>None</v>
          </cell>
        </row>
        <row r="649">
          <cell r="A649">
            <v>2015</v>
          </cell>
          <cell r="D649" t="str">
            <v>P&amp;C</v>
          </cell>
          <cell r="F649" t="str">
            <v>RUSSIA</v>
          </cell>
          <cell r="G649">
            <v>1</v>
          </cell>
          <cell r="J649" t="str">
            <v>None</v>
          </cell>
        </row>
        <row r="650">
          <cell r="A650">
            <v>2015</v>
          </cell>
          <cell r="D650" t="str">
            <v>P&amp;C</v>
          </cell>
          <cell r="F650" t="str">
            <v>RUSSIA</v>
          </cell>
          <cell r="G650">
            <v>1</v>
          </cell>
          <cell r="J650" t="str">
            <v>None</v>
          </cell>
        </row>
        <row r="651">
          <cell r="A651">
            <v>2015</v>
          </cell>
          <cell r="D651" t="str">
            <v>P&amp;C</v>
          </cell>
          <cell r="F651" t="str">
            <v>RUSSIA</v>
          </cell>
          <cell r="G651">
            <v>1</v>
          </cell>
          <cell r="J651" t="str">
            <v>None</v>
          </cell>
        </row>
        <row r="652">
          <cell r="A652">
            <v>2015</v>
          </cell>
          <cell r="D652" t="str">
            <v>P&amp;C</v>
          </cell>
          <cell r="F652" t="str">
            <v>RUSSIA</v>
          </cell>
          <cell r="G652">
            <v>1</v>
          </cell>
          <cell r="J652" t="str">
            <v>None</v>
          </cell>
        </row>
        <row r="653">
          <cell r="A653">
            <v>2015</v>
          </cell>
          <cell r="D653" t="str">
            <v>P&amp;C</v>
          </cell>
          <cell r="F653" t="str">
            <v>RUSSIA</v>
          </cell>
          <cell r="G653">
            <v>1</v>
          </cell>
          <cell r="J653" t="str">
            <v>None</v>
          </cell>
        </row>
        <row r="654">
          <cell r="A654">
            <v>2015</v>
          </cell>
          <cell r="D654" t="str">
            <v>P&amp;C</v>
          </cell>
          <cell r="F654" t="str">
            <v>RUSSIA</v>
          </cell>
          <cell r="G654">
            <v>1</v>
          </cell>
          <cell r="J654" t="str">
            <v>None</v>
          </cell>
        </row>
        <row r="655">
          <cell r="A655">
            <v>2015</v>
          </cell>
          <cell r="D655" t="str">
            <v>P&amp;C</v>
          </cell>
          <cell r="F655" t="str">
            <v>RUSSIA</v>
          </cell>
          <cell r="G655">
            <v>1</v>
          </cell>
          <cell r="J655" t="str">
            <v>None</v>
          </cell>
        </row>
        <row r="656">
          <cell r="A656">
            <v>2015</v>
          </cell>
          <cell r="D656" t="str">
            <v>Reinsurance</v>
          </cell>
          <cell r="F656" t="str">
            <v>RUSSIA</v>
          </cell>
          <cell r="G656">
            <v>1</v>
          </cell>
          <cell r="J656" t="str">
            <v>None</v>
          </cell>
        </row>
        <row r="657">
          <cell r="A657">
            <v>2015</v>
          </cell>
          <cell r="D657" t="str">
            <v>P&amp;C</v>
          </cell>
          <cell r="F657" t="str">
            <v>RUSSIA</v>
          </cell>
          <cell r="G657">
            <v>1</v>
          </cell>
          <cell r="J657" t="str">
            <v>None</v>
          </cell>
        </row>
        <row r="658">
          <cell r="A658">
            <v>2015</v>
          </cell>
          <cell r="D658" t="str">
            <v>P&amp;C</v>
          </cell>
          <cell r="F658" t="str">
            <v>RUSSIA</v>
          </cell>
          <cell r="G658">
            <v>1</v>
          </cell>
          <cell r="J658" t="str">
            <v>None</v>
          </cell>
        </row>
        <row r="659">
          <cell r="A659">
            <v>2015</v>
          </cell>
          <cell r="D659" t="str">
            <v>P&amp;C</v>
          </cell>
          <cell r="F659" t="str">
            <v>RUSSIA</v>
          </cell>
          <cell r="G659">
            <v>1</v>
          </cell>
          <cell r="J659" t="str">
            <v>None</v>
          </cell>
        </row>
        <row r="660">
          <cell r="A660">
            <v>2015</v>
          </cell>
          <cell r="D660" t="str">
            <v>P&amp;C</v>
          </cell>
          <cell r="F660" t="str">
            <v>RUSSIA</v>
          </cell>
          <cell r="G660">
            <v>1</v>
          </cell>
          <cell r="J660" t="str">
            <v>None</v>
          </cell>
        </row>
        <row r="661">
          <cell r="A661">
            <v>2015</v>
          </cell>
          <cell r="D661" t="str">
            <v>P&amp;C</v>
          </cell>
          <cell r="F661" t="str">
            <v>RUSSIA</v>
          </cell>
          <cell r="G661">
            <v>1</v>
          </cell>
          <cell r="J661" t="str">
            <v>None</v>
          </cell>
        </row>
        <row r="662">
          <cell r="A662">
            <v>2015</v>
          </cell>
          <cell r="D662" t="str">
            <v>P&amp;C</v>
          </cell>
          <cell r="F662" t="str">
            <v>RUSSIA</v>
          </cell>
          <cell r="G662">
            <v>1</v>
          </cell>
          <cell r="J662" t="str">
            <v>None</v>
          </cell>
        </row>
        <row r="663">
          <cell r="A663">
            <v>2015</v>
          </cell>
          <cell r="D663" t="str">
            <v>P&amp;C</v>
          </cell>
          <cell r="F663" t="str">
            <v>RUSSIA</v>
          </cell>
          <cell r="G663">
            <v>1</v>
          </cell>
          <cell r="J663" t="str">
            <v>None</v>
          </cell>
        </row>
        <row r="664">
          <cell r="A664">
            <v>2015</v>
          </cell>
          <cell r="D664" t="str">
            <v>P&amp;C</v>
          </cell>
          <cell r="F664" t="str">
            <v>RUSSIA</v>
          </cell>
          <cell r="G664">
            <v>1</v>
          </cell>
          <cell r="J664" t="str">
            <v>None</v>
          </cell>
        </row>
        <row r="665">
          <cell r="A665">
            <v>2015</v>
          </cell>
          <cell r="D665" t="str">
            <v>P&amp;C</v>
          </cell>
          <cell r="F665" t="str">
            <v>RUSSIA</v>
          </cell>
          <cell r="G665">
            <v>1</v>
          </cell>
          <cell r="J665" t="str">
            <v>None</v>
          </cell>
        </row>
        <row r="666">
          <cell r="A666">
            <v>2015</v>
          </cell>
          <cell r="D666" t="str">
            <v>P&amp;C</v>
          </cell>
          <cell r="F666" t="str">
            <v>RUSSIA</v>
          </cell>
          <cell r="G666">
            <v>1</v>
          </cell>
          <cell r="J666" t="str">
            <v>None</v>
          </cell>
        </row>
        <row r="667">
          <cell r="A667">
            <v>2016</v>
          </cell>
          <cell r="D667" t="str">
            <v>P&amp;C</v>
          </cell>
          <cell r="F667" t="str">
            <v>RUSSIA</v>
          </cell>
          <cell r="G667">
            <v>1</v>
          </cell>
          <cell r="J667" t="str">
            <v>None</v>
          </cell>
        </row>
        <row r="668">
          <cell r="A668">
            <v>2016</v>
          </cell>
          <cell r="D668" t="str">
            <v>P&amp;C</v>
          </cell>
          <cell r="F668" t="str">
            <v>RUSSIA</v>
          </cell>
          <cell r="G668">
            <v>1</v>
          </cell>
          <cell r="J668" t="str">
            <v>None</v>
          </cell>
        </row>
        <row r="669">
          <cell r="A669">
            <v>2016</v>
          </cell>
          <cell r="D669" t="str">
            <v>P&amp;C</v>
          </cell>
          <cell r="F669" t="str">
            <v>RUSSIA</v>
          </cell>
          <cell r="G669">
            <v>1</v>
          </cell>
          <cell r="J669" t="str">
            <v>None</v>
          </cell>
        </row>
        <row r="670">
          <cell r="A670">
            <v>2016</v>
          </cell>
          <cell r="D670" t="str">
            <v>P&amp;C</v>
          </cell>
          <cell r="F670" t="str">
            <v>RUSSIA</v>
          </cell>
          <cell r="G670">
            <v>1</v>
          </cell>
          <cell r="J670" t="str">
            <v>None</v>
          </cell>
        </row>
        <row r="671">
          <cell r="A671">
            <v>2016</v>
          </cell>
          <cell r="D671" t="str">
            <v>P&amp;C</v>
          </cell>
          <cell r="F671" t="str">
            <v>RUSSIA</v>
          </cell>
          <cell r="G671">
            <v>1</v>
          </cell>
          <cell r="J671" t="str">
            <v>None</v>
          </cell>
        </row>
        <row r="672">
          <cell r="A672">
            <v>2016</v>
          </cell>
          <cell r="D672" t="str">
            <v>P&amp;C</v>
          </cell>
          <cell r="F672" t="str">
            <v>RUSSIA</v>
          </cell>
          <cell r="G672">
            <v>1</v>
          </cell>
          <cell r="J672" t="str">
            <v>None</v>
          </cell>
        </row>
        <row r="673">
          <cell r="A673">
            <v>2016</v>
          </cell>
          <cell r="D673" t="str">
            <v>P&amp;C</v>
          </cell>
          <cell r="F673" t="str">
            <v>RUSSIA</v>
          </cell>
          <cell r="G673">
            <v>1</v>
          </cell>
          <cell r="J673" t="str">
            <v>None</v>
          </cell>
        </row>
        <row r="674">
          <cell r="A674">
            <v>2016</v>
          </cell>
          <cell r="D674" t="str">
            <v>P&amp;C</v>
          </cell>
          <cell r="F674" t="str">
            <v>RUSSIA</v>
          </cell>
          <cell r="G674">
            <v>1</v>
          </cell>
          <cell r="J674" t="str">
            <v>None</v>
          </cell>
        </row>
        <row r="675">
          <cell r="A675">
            <v>2016</v>
          </cell>
          <cell r="D675" t="str">
            <v>P&amp;C</v>
          </cell>
          <cell r="F675" t="str">
            <v>RUSSIA</v>
          </cell>
          <cell r="G675">
            <v>1</v>
          </cell>
          <cell r="J675" t="str">
            <v>None</v>
          </cell>
        </row>
        <row r="676">
          <cell r="A676">
            <v>2016</v>
          </cell>
          <cell r="D676" t="str">
            <v>P&amp;C</v>
          </cell>
          <cell r="F676" t="str">
            <v>RUSSIA</v>
          </cell>
          <cell r="G676">
            <v>1</v>
          </cell>
          <cell r="J676" t="str">
            <v>None</v>
          </cell>
        </row>
        <row r="677">
          <cell r="A677">
            <v>2016</v>
          </cell>
          <cell r="D677" t="str">
            <v>P&amp;C</v>
          </cell>
          <cell r="F677" t="str">
            <v>RUSSIA</v>
          </cell>
          <cell r="G677">
            <v>1</v>
          </cell>
          <cell r="J677" t="str">
            <v>None</v>
          </cell>
        </row>
        <row r="678">
          <cell r="A678">
            <v>2016</v>
          </cell>
          <cell r="D678" t="str">
            <v>P&amp;C</v>
          </cell>
          <cell r="F678" t="str">
            <v>RUSSIA</v>
          </cell>
          <cell r="G678">
            <v>1</v>
          </cell>
          <cell r="J678" t="str">
            <v>None</v>
          </cell>
        </row>
        <row r="679">
          <cell r="A679">
            <v>2016</v>
          </cell>
          <cell r="D679" t="str">
            <v>P&amp;C</v>
          </cell>
          <cell r="F679" t="str">
            <v>RUSSIA</v>
          </cell>
          <cell r="G679">
            <v>1</v>
          </cell>
          <cell r="J679" t="str">
            <v>None</v>
          </cell>
        </row>
        <row r="680">
          <cell r="A680">
            <v>2016</v>
          </cell>
          <cell r="D680" t="str">
            <v>P&amp;C</v>
          </cell>
          <cell r="F680" t="str">
            <v>RUSSIA</v>
          </cell>
          <cell r="G680">
            <v>1</v>
          </cell>
          <cell r="J680" t="str">
            <v>None</v>
          </cell>
        </row>
        <row r="681">
          <cell r="A681">
            <v>2016</v>
          </cell>
          <cell r="D681" t="str">
            <v>P&amp;C</v>
          </cell>
          <cell r="F681" t="str">
            <v>RUSSIA</v>
          </cell>
          <cell r="G681">
            <v>1</v>
          </cell>
          <cell r="J681" t="str">
            <v>None</v>
          </cell>
        </row>
        <row r="682">
          <cell r="A682">
            <v>2016</v>
          </cell>
          <cell r="D682" t="str">
            <v>P&amp;C</v>
          </cell>
          <cell r="F682" t="str">
            <v>RUSSIA</v>
          </cell>
          <cell r="G682">
            <v>1</v>
          </cell>
          <cell r="J682" t="str">
            <v>None</v>
          </cell>
        </row>
        <row r="683">
          <cell r="A683">
            <v>2016</v>
          </cell>
          <cell r="D683" t="str">
            <v>P&amp;C</v>
          </cell>
          <cell r="F683" t="str">
            <v>RUSSIA</v>
          </cell>
          <cell r="G683">
            <v>1</v>
          </cell>
          <cell r="J683" t="str">
            <v>None</v>
          </cell>
        </row>
        <row r="684">
          <cell r="A684">
            <v>2016</v>
          </cell>
          <cell r="D684" t="str">
            <v>P&amp;C</v>
          </cell>
          <cell r="F684" t="str">
            <v>RUSSIA</v>
          </cell>
          <cell r="G684">
            <v>1</v>
          </cell>
          <cell r="J684" t="str">
            <v>None</v>
          </cell>
        </row>
        <row r="685">
          <cell r="A685">
            <v>2016</v>
          </cell>
          <cell r="D685" t="str">
            <v>P&amp;C</v>
          </cell>
          <cell r="F685" t="str">
            <v>RUSSIA</v>
          </cell>
          <cell r="G685">
            <v>1</v>
          </cell>
          <cell r="J685" t="str">
            <v>None</v>
          </cell>
        </row>
        <row r="686">
          <cell r="A686">
            <v>2016</v>
          </cell>
          <cell r="D686" t="str">
            <v>P&amp;C</v>
          </cell>
          <cell r="F686" t="str">
            <v>RUSSIA</v>
          </cell>
          <cell r="G686">
            <v>1</v>
          </cell>
          <cell r="J686" t="str">
            <v>None</v>
          </cell>
        </row>
        <row r="687">
          <cell r="A687">
            <v>2016</v>
          </cell>
          <cell r="D687" t="str">
            <v>L&amp;H</v>
          </cell>
          <cell r="F687" t="str">
            <v>RUSSIA</v>
          </cell>
          <cell r="G687">
            <v>1</v>
          </cell>
          <cell r="J687" t="str">
            <v>None</v>
          </cell>
        </row>
        <row r="688">
          <cell r="A688">
            <v>2016</v>
          </cell>
          <cell r="D688" t="str">
            <v>P&amp;C</v>
          </cell>
          <cell r="F688" t="str">
            <v>RUSSIA</v>
          </cell>
          <cell r="G688">
            <v>1</v>
          </cell>
          <cell r="J688" t="str">
            <v>None</v>
          </cell>
        </row>
        <row r="689">
          <cell r="A689">
            <v>2016</v>
          </cell>
          <cell r="D689" t="str">
            <v>P&amp;C</v>
          </cell>
          <cell r="F689" t="str">
            <v>RUSSIA</v>
          </cell>
          <cell r="G689">
            <v>1</v>
          </cell>
          <cell r="J689" t="str">
            <v>None</v>
          </cell>
        </row>
        <row r="690">
          <cell r="A690">
            <v>2016</v>
          </cell>
          <cell r="D690" t="str">
            <v>P&amp;C</v>
          </cell>
          <cell r="F690" t="str">
            <v>RUSSIA</v>
          </cell>
          <cell r="G690">
            <v>1</v>
          </cell>
          <cell r="J690" t="str">
            <v>None</v>
          </cell>
        </row>
        <row r="691">
          <cell r="A691">
            <v>2016</v>
          </cell>
          <cell r="D691" t="str">
            <v>P&amp;C</v>
          </cell>
          <cell r="F691" t="str">
            <v>RUSSIA</v>
          </cell>
          <cell r="G691">
            <v>1</v>
          </cell>
          <cell r="J691" t="str">
            <v>None</v>
          </cell>
        </row>
        <row r="692">
          <cell r="A692">
            <v>2016</v>
          </cell>
          <cell r="D692" t="str">
            <v>P&amp;C</v>
          </cell>
          <cell r="F692" t="str">
            <v>RUSSIA</v>
          </cell>
          <cell r="G692">
            <v>1</v>
          </cell>
          <cell r="J692" t="str">
            <v>None</v>
          </cell>
        </row>
        <row r="693">
          <cell r="A693">
            <v>2017</v>
          </cell>
          <cell r="D693" t="str">
            <v>P&amp;C</v>
          </cell>
          <cell r="F693" t="str">
            <v>RUSSIA</v>
          </cell>
          <cell r="G693">
            <v>1</v>
          </cell>
          <cell r="J693" t="str">
            <v>None</v>
          </cell>
        </row>
        <row r="694">
          <cell r="A694">
            <v>2017</v>
          </cell>
          <cell r="D694" t="str">
            <v>P&amp;C</v>
          </cell>
          <cell r="F694" t="str">
            <v>RUSSIA</v>
          </cell>
          <cell r="G694">
            <v>1</v>
          </cell>
          <cell r="J694" t="str">
            <v>None</v>
          </cell>
        </row>
        <row r="695">
          <cell r="A695">
            <v>2017</v>
          </cell>
          <cell r="D695" t="str">
            <v>P&amp;C</v>
          </cell>
          <cell r="F695" t="str">
            <v>RUSSIA</v>
          </cell>
          <cell r="G695">
            <v>1</v>
          </cell>
          <cell r="J695" t="str">
            <v>None</v>
          </cell>
        </row>
        <row r="696">
          <cell r="A696">
            <v>2017</v>
          </cell>
          <cell r="D696" t="str">
            <v>P&amp;C</v>
          </cell>
          <cell r="F696" t="str">
            <v>RUSSIA</v>
          </cell>
          <cell r="G696">
            <v>1</v>
          </cell>
          <cell r="J696" t="str">
            <v>None</v>
          </cell>
        </row>
        <row r="697">
          <cell r="A697">
            <v>2017</v>
          </cell>
          <cell r="D697" t="str">
            <v>P&amp;C</v>
          </cell>
          <cell r="F697" t="str">
            <v>RUSSIA</v>
          </cell>
          <cell r="G697">
            <v>1</v>
          </cell>
          <cell r="J697" t="str">
            <v>None</v>
          </cell>
        </row>
        <row r="698">
          <cell r="A698">
            <v>2017</v>
          </cell>
          <cell r="D698" t="str">
            <v>P&amp;C</v>
          </cell>
          <cell r="F698" t="str">
            <v>RUSSIA</v>
          </cell>
          <cell r="G698">
            <v>1</v>
          </cell>
          <cell r="J698" t="str">
            <v>None</v>
          </cell>
        </row>
        <row r="699">
          <cell r="A699">
            <v>2019</v>
          </cell>
          <cell r="D699" t="str">
            <v>L&amp;H</v>
          </cell>
          <cell r="F699" t="str">
            <v>RUSSIA</v>
          </cell>
          <cell r="G699">
            <v>1</v>
          </cell>
          <cell r="J699" t="str">
            <v>Protected</v>
          </cell>
        </row>
        <row r="700">
          <cell r="A700">
            <v>2023</v>
          </cell>
          <cell r="D700" t="str">
            <v>P&amp;C</v>
          </cell>
          <cell r="F700" t="str">
            <v>RUSSIA</v>
          </cell>
          <cell r="G700">
            <v>1</v>
          </cell>
          <cell r="J700" t="str">
            <v>Protected</v>
          </cell>
        </row>
        <row r="701">
          <cell r="A701">
            <v>2024</v>
          </cell>
          <cell r="D701" t="str">
            <v>P&amp;C</v>
          </cell>
          <cell r="F701" t="str">
            <v>RUSSIA</v>
          </cell>
          <cell r="J701" t="str">
            <v>Protected</v>
          </cell>
        </row>
        <row r="702">
          <cell r="A702">
            <v>2025</v>
          </cell>
          <cell r="D702" t="str">
            <v>P&amp;C</v>
          </cell>
          <cell r="F702" t="str">
            <v>RUSSIA</v>
          </cell>
          <cell r="J702" t="str">
            <v>Protected</v>
          </cell>
        </row>
        <row r="703">
          <cell r="A703" t="str">
            <v>SAUDI ARABIA</v>
          </cell>
        </row>
        <row r="704">
          <cell r="A704">
            <v>2022</v>
          </cell>
          <cell r="D704" t="str">
            <v>P&amp;C</v>
          </cell>
          <cell r="F704" t="str">
            <v>SAUDI ARABIA</v>
          </cell>
          <cell r="J704" t="str">
            <v>None</v>
          </cell>
        </row>
        <row r="705">
          <cell r="A705" t="str">
            <v>SLOVAKIA</v>
          </cell>
        </row>
        <row r="706">
          <cell r="A706">
            <v>2015</v>
          </cell>
          <cell r="D706" t="str">
            <v>L&amp;H</v>
          </cell>
          <cell r="F706" t="str">
            <v>SLOVAKIA</v>
          </cell>
          <cell r="J706" t="str">
            <v>None</v>
          </cell>
        </row>
        <row r="707">
          <cell r="A707">
            <v>2023</v>
          </cell>
          <cell r="D707" t="str">
            <v>L&amp;H</v>
          </cell>
          <cell r="F707" t="str">
            <v>SLOVAKIA</v>
          </cell>
          <cell r="J707" t="str">
            <v>None</v>
          </cell>
        </row>
        <row r="708">
          <cell r="A708" t="str">
            <v>SLOVENIA</v>
          </cell>
        </row>
        <row r="709">
          <cell r="A709">
            <v>2022</v>
          </cell>
          <cell r="D709" t="str">
            <v>P&amp;C</v>
          </cell>
          <cell r="F709" t="str">
            <v>SLOVENIA</v>
          </cell>
          <cell r="J709" t="str">
            <v>None</v>
          </cell>
        </row>
        <row r="710">
          <cell r="A710" t="str">
            <v>SOUTH AFRICA</v>
          </cell>
        </row>
        <row r="711">
          <cell r="A711">
            <v>2001</v>
          </cell>
          <cell r="D711" t="str">
            <v>P&amp;C</v>
          </cell>
          <cell r="F711" t="str">
            <v>SOUTH AFRICA</v>
          </cell>
          <cell r="J711" t="str">
            <v>None</v>
          </cell>
        </row>
        <row r="712">
          <cell r="A712">
            <v>2012</v>
          </cell>
          <cell r="D712" t="str">
            <v>P&amp;C</v>
          </cell>
          <cell r="F712" t="str">
            <v>SOUTH AFRICA</v>
          </cell>
          <cell r="J712" t="str">
            <v>None</v>
          </cell>
        </row>
        <row r="713">
          <cell r="A713">
            <v>2016</v>
          </cell>
          <cell r="D713" t="str">
            <v>P&amp;C</v>
          </cell>
          <cell r="F713" t="str">
            <v>SOUTH AFRICA</v>
          </cell>
          <cell r="J713" t="str">
            <v>None</v>
          </cell>
        </row>
        <row r="714">
          <cell r="A714">
            <v>2018</v>
          </cell>
          <cell r="D714" t="str">
            <v>P&amp;C</v>
          </cell>
          <cell r="F714" t="str">
            <v>SOUTH AFRICA</v>
          </cell>
          <cell r="J714" t="str">
            <v>None</v>
          </cell>
        </row>
        <row r="715">
          <cell r="A715">
            <v>2022</v>
          </cell>
          <cell r="D715" t="str">
            <v>P&amp;C</v>
          </cell>
          <cell r="F715" t="str">
            <v>SOUTH AFRICA</v>
          </cell>
          <cell r="J715" t="str">
            <v>None</v>
          </cell>
        </row>
        <row r="716">
          <cell r="A716" t="str">
            <v>SPAIN</v>
          </cell>
        </row>
        <row r="717">
          <cell r="A717">
            <v>2000</v>
          </cell>
          <cell r="D717" t="str">
            <v>L&amp;H</v>
          </cell>
          <cell r="F717" t="str">
            <v>SPAIN</v>
          </cell>
          <cell r="G717">
            <v>1</v>
          </cell>
          <cell r="J717" t="str">
            <v>Protected</v>
          </cell>
        </row>
        <row r="718">
          <cell r="A718">
            <v>2000</v>
          </cell>
          <cell r="D718" t="str">
            <v>L&amp;H</v>
          </cell>
          <cell r="F718" t="str">
            <v>SPAIN</v>
          </cell>
          <cell r="G718">
            <v>1</v>
          </cell>
          <cell r="J718" t="str">
            <v>Protected</v>
          </cell>
        </row>
        <row r="719">
          <cell r="A719">
            <v>2000</v>
          </cell>
          <cell r="D719" t="str">
            <v>L&amp;H</v>
          </cell>
          <cell r="F719" t="str">
            <v>SPAIN</v>
          </cell>
          <cell r="G719">
            <v>1</v>
          </cell>
          <cell r="J719" t="str">
            <v>Protected</v>
          </cell>
        </row>
        <row r="720">
          <cell r="A720">
            <v>2000</v>
          </cell>
          <cell r="D720" t="str">
            <v>P&amp;C</v>
          </cell>
          <cell r="F720" t="str">
            <v>SPAIN</v>
          </cell>
          <cell r="G720">
            <v>1</v>
          </cell>
          <cell r="J720" t="str">
            <v>Protected</v>
          </cell>
        </row>
        <row r="721">
          <cell r="A721">
            <v>2000</v>
          </cell>
          <cell r="D721" t="str">
            <v>P&amp;C</v>
          </cell>
          <cell r="F721" t="str">
            <v>SPAIN</v>
          </cell>
          <cell r="G721">
            <v>1</v>
          </cell>
          <cell r="J721" t="str">
            <v>Protected</v>
          </cell>
        </row>
        <row r="722">
          <cell r="A722">
            <v>2000</v>
          </cell>
          <cell r="D722" t="str">
            <v>P&amp;C</v>
          </cell>
          <cell r="F722" t="str">
            <v>SPAIN</v>
          </cell>
          <cell r="G722">
            <v>1</v>
          </cell>
          <cell r="J722" t="str">
            <v>Protected</v>
          </cell>
        </row>
        <row r="723">
          <cell r="A723">
            <v>2001</v>
          </cell>
          <cell r="D723" t="str">
            <v>L&amp;H</v>
          </cell>
          <cell r="F723" t="str">
            <v>SPAIN</v>
          </cell>
          <cell r="G723">
            <v>1</v>
          </cell>
          <cell r="J723" t="str">
            <v>Protected</v>
          </cell>
        </row>
        <row r="724">
          <cell r="A724">
            <v>2002</v>
          </cell>
          <cell r="D724" t="str">
            <v>L&amp;H</v>
          </cell>
          <cell r="F724" t="str">
            <v>SPAIN</v>
          </cell>
          <cell r="G724">
            <v>1</v>
          </cell>
          <cell r="J724" t="str">
            <v>Protected</v>
          </cell>
        </row>
        <row r="725">
          <cell r="A725">
            <v>2002</v>
          </cell>
          <cell r="D725" t="str">
            <v>L&amp;H</v>
          </cell>
          <cell r="F725" t="str">
            <v>SPAIN</v>
          </cell>
          <cell r="G725">
            <v>1</v>
          </cell>
          <cell r="J725" t="str">
            <v>Protected</v>
          </cell>
        </row>
        <row r="726">
          <cell r="A726">
            <v>2004</v>
          </cell>
          <cell r="D726" t="str">
            <v>L&amp;H</v>
          </cell>
          <cell r="F726" t="str">
            <v>SPAIN</v>
          </cell>
          <cell r="G726">
            <v>1</v>
          </cell>
          <cell r="J726" t="str">
            <v>Protected</v>
          </cell>
        </row>
        <row r="727">
          <cell r="A727">
            <v>2005</v>
          </cell>
          <cell r="D727" t="str">
            <v>L&amp;H</v>
          </cell>
          <cell r="F727" t="str">
            <v>SPAIN</v>
          </cell>
          <cell r="G727">
            <v>1</v>
          </cell>
          <cell r="J727" t="str">
            <v>Protected</v>
          </cell>
        </row>
        <row r="728">
          <cell r="A728">
            <v>2006</v>
          </cell>
          <cell r="D728" t="str">
            <v>L&amp;H</v>
          </cell>
          <cell r="F728" t="str">
            <v>SPAIN</v>
          </cell>
          <cell r="G728">
            <v>1</v>
          </cell>
          <cell r="J728" t="str">
            <v>Protected</v>
          </cell>
        </row>
        <row r="729">
          <cell r="A729">
            <v>2006</v>
          </cell>
          <cell r="D729" t="str">
            <v>L&amp;H</v>
          </cell>
          <cell r="F729" t="str">
            <v>SPAIN</v>
          </cell>
          <cell r="G729">
            <v>1</v>
          </cell>
          <cell r="J729" t="str">
            <v>Protected</v>
          </cell>
        </row>
        <row r="730">
          <cell r="A730">
            <v>2007</v>
          </cell>
          <cell r="D730" t="str">
            <v>L&amp;H</v>
          </cell>
          <cell r="F730" t="str">
            <v>SPAIN</v>
          </cell>
          <cell r="G730">
            <v>1</v>
          </cell>
          <cell r="J730" t="str">
            <v>Protected</v>
          </cell>
        </row>
        <row r="731">
          <cell r="A731">
            <v>2009</v>
          </cell>
          <cell r="D731" t="str">
            <v>L&amp;H</v>
          </cell>
          <cell r="F731" t="str">
            <v>SPAIN</v>
          </cell>
          <cell r="G731">
            <v>1</v>
          </cell>
          <cell r="J731" t="str">
            <v>Protected</v>
          </cell>
        </row>
        <row r="732">
          <cell r="A732">
            <v>2010</v>
          </cell>
          <cell r="D732" t="str">
            <v>L&amp;H</v>
          </cell>
          <cell r="F732" t="str">
            <v>SPAIN</v>
          </cell>
          <cell r="G732">
            <v>1</v>
          </cell>
          <cell r="J732" t="str">
            <v>Protected</v>
          </cell>
        </row>
        <row r="733">
          <cell r="A733">
            <v>2010</v>
          </cell>
          <cell r="D733" t="str">
            <v>P&amp;C</v>
          </cell>
          <cell r="F733" t="str">
            <v>SPAIN</v>
          </cell>
          <cell r="G733">
            <v>1</v>
          </cell>
          <cell r="J733" t="str">
            <v>Protected</v>
          </cell>
        </row>
        <row r="734">
          <cell r="A734">
            <v>2010</v>
          </cell>
          <cell r="D734" t="str">
            <v>L&amp;H</v>
          </cell>
          <cell r="F734" t="str">
            <v>SPAIN</v>
          </cell>
          <cell r="G734">
            <v>1</v>
          </cell>
          <cell r="J734" t="str">
            <v>Protected</v>
          </cell>
        </row>
        <row r="735">
          <cell r="A735">
            <v>2010</v>
          </cell>
          <cell r="D735" t="str">
            <v>L&amp;H</v>
          </cell>
          <cell r="F735" t="str">
            <v>SPAIN</v>
          </cell>
          <cell r="G735">
            <v>1</v>
          </cell>
          <cell r="J735" t="str">
            <v>Protected</v>
          </cell>
        </row>
        <row r="736">
          <cell r="A736">
            <v>2012</v>
          </cell>
          <cell r="D736" t="str">
            <v>L&amp;H</v>
          </cell>
          <cell r="F736" t="str">
            <v>SPAIN</v>
          </cell>
          <cell r="G736">
            <v>1</v>
          </cell>
          <cell r="J736" t="str">
            <v>Protected</v>
          </cell>
        </row>
        <row r="737">
          <cell r="A737">
            <v>2013</v>
          </cell>
          <cell r="D737" t="str">
            <v>L&amp;H</v>
          </cell>
          <cell r="F737" t="str">
            <v>SPAIN</v>
          </cell>
          <cell r="G737">
            <v>1</v>
          </cell>
          <cell r="J737" t="str">
            <v>Protected</v>
          </cell>
        </row>
        <row r="738">
          <cell r="A738">
            <v>2013</v>
          </cell>
          <cell r="D738" t="str">
            <v>P&amp;C</v>
          </cell>
          <cell r="F738" t="str">
            <v>SPAIN</v>
          </cell>
          <cell r="G738">
            <v>1</v>
          </cell>
          <cell r="J738" t="str">
            <v>Protected</v>
          </cell>
        </row>
        <row r="739">
          <cell r="A739">
            <v>2014</v>
          </cell>
          <cell r="D739" t="str">
            <v>L&amp;H</v>
          </cell>
          <cell r="F739" t="str">
            <v>SPAIN</v>
          </cell>
          <cell r="G739">
            <v>1</v>
          </cell>
          <cell r="J739" t="str">
            <v>Protected</v>
          </cell>
        </row>
        <row r="740">
          <cell r="A740">
            <v>2014</v>
          </cell>
          <cell r="D740" t="str">
            <v>P&amp;C</v>
          </cell>
          <cell r="F740" t="str">
            <v>SPAIN</v>
          </cell>
          <cell r="G740">
            <v>1</v>
          </cell>
          <cell r="J740" t="str">
            <v>Protected</v>
          </cell>
        </row>
        <row r="741">
          <cell r="A741">
            <v>2025</v>
          </cell>
          <cell r="D741" t="str">
            <v>P&amp;C</v>
          </cell>
          <cell r="F741" t="str">
            <v>SPAIN</v>
          </cell>
          <cell r="J741" t="str">
            <v>Protected</v>
          </cell>
        </row>
        <row r="742">
          <cell r="A742" t="str">
            <v>SRI LANKA</v>
          </cell>
        </row>
        <row r="743">
          <cell r="A743">
            <v>2009</v>
          </cell>
          <cell r="D743" t="str">
            <v>P&amp;C</v>
          </cell>
          <cell r="F743" t="str">
            <v>SRI LANKA</v>
          </cell>
          <cell r="J743" t="str">
            <v>None</v>
          </cell>
        </row>
        <row r="744">
          <cell r="A744" t="str">
            <v>SURINAME</v>
          </cell>
        </row>
        <row r="745">
          <cell r="A745">
            <v>2009</v>
          </cell>
          <cell r="D745" t="str">
            <v>L&amp;H</v>
          </cell>
          <cell r="F745" t="str">
            <v>SURINAME</v>
          </cell>
          <cell r="J745" t="str">
            <v>None</v>
          </cell>
        </row>
        <row r="746">
          <cell r="A746" t="str">
            <v>SWEDEN</v>
          </cell>
        </row>
        <row r="747">
          <cell r="A747">
            <v>2002</v>
          </cell>
          <cell r="D747" t="str">
            <v>Reinsurance</v>
          </cell>
          <cell r="F747" t="str">
            <v>SWEDEN</v>
          </cell>
          <cell r="J747" t="str">
            <v>None</v>
          </cell>
        </row>
        <row r="748">
          <cell r="A748" t="str">
            <v>SWITZERLAND</v>
          </cell>
        </row>
        <row r="749">
          <cell r="A749">
            <v>2013</v>
          </cell>
          <cell r="D749" t="str">
            <v>L&amp;H</v>
          </cell>
          <cell r="F749" t="str">
            <v>SWITZERLAND</v>
          </cell>
          <cell r="J749" t="str">
            <v>None</v>
          </cell>
        </row>
        <row r="750">
          <cell r="A750">
            <v>2019</v>
          </cell>
          <cell r="D750" t="str">
            <v>Reinsurance</v>
          </cell>
          <cell r="F750" t="str">
            <v>SWITZERLAND</v>
          </cell>
          <cell r="J750" t="str">
            <v>None</v>
          </cell>
        </row>
        <row r="751">
          <cell r="A751">
            <v>2021</v>
          </cell>
          <cell r="D751" t="str">
            <v>Reinsurance</v>
          </cell>
          <cell r="F751" t="str">
            <v>SWITZERLAND</v>
          </cell>
          <cell r="J751" t="str">
            <v>None</v>
          </cell>
        </row>
        <row r="752">
          <cell r="A752" t="str">
            <v>TANZANIA</v>
          </cell>
        </row>
        <row r="753">
          <cell r="A753">
            <v>2000</v>
          </cell>
          <cell r="D753" t="str">
            <v>P&amp;C</v>
          </cell>
          <cell r="F753" t="str">
            <v>TANZANIA</v>
          </cell>
          <cell r="J753" t="str">
            <v>None</v>
          </cell>
        </row>
        <row r="754">
          <cell r="A754" t="str">
            <v>THAILAND</v>
          </cell>
        </row>
        <row r="755">
          <cell r="A755">
            <v>2005</v>
          </cell>
          <cell r="D755" t="str">
            <v>P&amp;C</v>
          </cell>
          <cell r="F755" t="str">
            <v>THAILAND</v>
          </cell>
          <cell r="J755" t="str">
            <v>Protected</v>
          </cell>
        </row>
        <row r="756">
          <cell r="A756">
            <v>2013</v>
          </cell>
          <cell r="D756" t="str">
            <v>P&amp;C</v>
          </cell>
          <cell r="F756" t="str">
            <v>THAILAND</v>
          </cell>
          <cell r="G756">
            <v>1</v>
          </cell>
          <cell r="J756" t="str">
            <v>Protected</v>
          </cell>
        </row>
        <row r="757">
          <cell r="A757">
            <v>2014</v>
          </cell>
          <cell r="D757" t="str">
            <v>P&amp;C</v>
          </cell>
          <cell r="F757" t="str">
            <v>THAILAND</v>
          </cell>
          <cell r="G757">
            <v>1</v>
          </cell>
          <cell r="J757" t="str">
            <v>Protected</v>
          </cell>
        </row>
        <row r="758">
          <cell r="A758">
            <v>2016</v>
          </cell>
          <cell r="D758" t="str">
            <v>P&amp;C</v>
          </cell>
          <cell r="F758" t="str">
            <v>THAILAND</v>
          </cell>
          <cell r="G758">
            <v>1</v>
          </cell>
          <cell r="J758" t="str">
            <v>Protected</v>
          </cell>
        </row>
        <row r="759">
          <cell r="A759">
            <v>2017</v>
          </cell>
          <cell r="D759" t="str">
            <v>P&amp;C</v>
          </cell>
          <cell r="F759" t="str">
            <v>THAILAND</v>
          </cell>
          <cell r="G759">
            <v>1</v>
          </cell>
          <cell r="J759" t="str">
            <v>Protected</v>
          </cell>
        </row>
        <row r="760">
          <cell r="A760">
            <v>2018</v>
          </cell>
          <cell r="D760" t="str">
            <v>P&amp;C</v>
          </cell>
          <cell r="F760" t="str">
            <v>THAILAND</v>
          </cell>
          <cell r="G760">
            <v>1</v>
          </cell>
          <cell r="J760" t="str">
            <v>Protected</v>
          </cell>
        </row>
        <row r="761">
          <cell r="A761">
            <v>2018</v>
          </cell>
          <cell r="D761" t="str">
            <v>P&amp;C</v>
          </cell>
          <cell r="F761" t="str">
            <v>THAILAND</v>
          </cell>
          <cell r="G761">
            <v>1</v>
          </cell>
          <cell r="J761" t="str">
            <v>Protected</v>
          </cell>
        </row>
        <row r="762">
          <cell r="A762">
            <v>2021</v>
          </cell>
          <cell r="D762" t="str">
            <v>P&amp;C</v>
          </cell>
          <cell r="F762" t="str">
            <v>THAILAND</v>
          </cell>
          <cell r="G762">
            <v>1</v>
          </cell>
          <cell r="J762" t="str">
            <v>Protected</v>
          </cell>
        </row>
        <row r="763">
          <cell r="A763">
            <v>2021</v>
          </cell>
          <cell r="D763" t="str">
            <v>P&amp;C</v>
          </cell>
          <cell r="F763" t="str">
            <v>THAILAND</v>
          </cell>
          <cell r="G763">
            <v>1</v>
          </cell>
          <cell r="J763" t="str">
            <v>Protected</v>
          </cell>
        </row>
        <row r="764">
          <cell r="A764">
            <v>2022</v>
          </cell>
          <cell r="D764" t="str">
            <v>P&amp;C</v>
          </cell>
          <cell r="F764" t="str">
            <v>THAILAND</v>
          </cell>
          <cell r="G764">
            <v>1</v>
          </cell>
          <cell r="J764" t="str">
            <v>Protected</v>
          </cell>
        </row>
        <row r="765">
          <cell r="A765">
            <v>2022</v>
          </cell>
          <cell r="D765" t="str">
            <v>P&amp;C</v>
          </cell>
          <cell r="F765" t="str">
            <v>THAILAND</v>
          </cell>
          <cell r="G765">
            <v>1</v>
          </cell>
          <cell r="J765" t="str">
            <v>Protected</v>
          </cell>
        </row>
        <row r="766">
          <cell r="A766">
            <v>2024</v>
          </cell>
          <cell r="D766" t="str">
            <v>P&amp;C</v>
          </cell>
          <cell r="F766" t="str">
            <v>THAILAND</v>
          </cell>
          <cell r="G766">
            <v>1</v>
          </cell>
          <cell r="J766" t="str">
            <v>Protected</v>
          </cell>
        </row>
        <row r="767">
          <cell r="A767" t="str">
            <v>TOGO</v>
          </cell>
        </row>
        <row r="768">
          <cell r="A768">
            <v>2019</v>
          </cell>
          <cell r="D768" t="str">
            <v>P&amp;C</v>
          </cell>
          <cell r="F768" t="str">
            <v>TOGO</v>
          </cell>
          <cell r="J768" t="str">
            <v>None</v>
          </cell>
        </row>
        <row r="769">
          <cell r="A769" t="str">
            <v>TRINIDAD AND TOBAGO</v>
          </cell>
        </row>
        <row r="770">
          <cell r="A770">
            <v>2003</v>
          </cell>
          <cell r="D770" t="str">
            <v>P&amp;C</v>
          </cell>
          <cell r="F770" t="str">
            <v>TRINIDAD AND TOBAGO</v>
          </cell>
          <cell r="J770" t="str">
            <v>None</v>
          </cell>
        </row>
        <row r="771">
          <cell r="A771">
            <v>2003</v>
          </cell>
          <cell r="D771" t="str">
            <v>P&amp;C</v>
          </cell>
          <cell r="F771" t="str">
            <v>TRINIDAD AND TOBAGO</v>
          </cell>
          <cell r="J771" t="str">
            <v>None</v>
          </cell>
        </row>
        <row r="772">
          <cell r="A772">
            <v>2003</v>
          </cell>
          <cell r="D772" t="str">
            <v>P&amp;C</v>
          </cell>
          <cell r="F772" t="str">
            <v>TRINIDAD AND TOBAGO</v>
          </cell>
          <cell r="J772" t="str">
            <v>None</v>
          </cell>
        </row>
        <row r="773">
          <cell r="A773">
            <v>2003</v>
          </cell>
          <cell r="D773" t="str">
            <v>P&amp;C</v>
          </cell>
          <cell r="F773" t="str">
            <v>TRINIDAD AND TOBAGO</v>
          </cell>
          <cell r="J773" t="str">
            <v>None</v>
          </cell>
        </row>
        <row r="774">
          <cell r="A774">
            <v>2007</v>
          </cell>
          <cell r="D774" t="str">
            <v>P&amp;C</v>
          </cell>
          <cell r="F774" t="str">
            <v>TRINIDAD AND TOBAGO</v>
          </cell>
          <cell r="J774" t="str">
            <v>None</v>
          </cell>
        </row>
        <row r="775">
          <cell r="A775">
            <v>2007</v>
          </cell>
          <cell r="D775" t="str">
            <v>P&amp;C</v>
          </cell>
          <cell r="F775" t="str">
            <v>TRINIDAD AND TOBAGO</v>
          </cell>
          <cell r="J775" t="str">
            <v>None</v>
          </cell>
        </row>
        <row r="776">
          <cell r="A776">
            <v>2007</v>
          </cell>
          <cell r="D776" t="str">
            <v>P&amp;C</v>
          </cell>
          <cell r="F776" t="str">
            <v>TRINIDAD AND TOBAGO</v>
          </cell>
          <cell r="J776" t="str">
            <v>None</v>
          </cell>
        </row>
        <row r="777">
          <cell r="A777">
            <v>2008</v>
          </cell>
          <cell r="D777" t="str">
            <v>L&amp;H</v>
          </cell>
          <cell r="F777" t="str">
            <v>TRINIDAD AND TOBAGO</v>
          </cell>
          <cell r="J777" t="str">
            <v>None</v>
          </cell>
        </row>
        <row r="778">
          <cell r="A778">
            <v>2012</v>
          </cell>
          <cell r="D778" t="str">
            <v>P&amp;C</v>
          </cell>
          <cell r="F778" t="str">
            <v>TRINIDAD AND TOBAGO</v>
          </cell>
          <cell r="J778" t="str">
            <v>None</v>
          </cell>
        </row>
        <row r="779">
          <cell r="A779">
            <v>2014</v>
          </cell>
          <cell r="D779" t="str">
            <v>P&amp;C</v>
          </cell>
          <cell r="F779" t="str">
            <v>TRINIDAD AND TOBAGO</v>
          </cell>
          <cell r="J779" t="str">
            <v>None</v>
          </cell>
        </row>
        <row r="780">
          <cell r="A780" t="str">
            <v>TÜRKIYE</v>
          </cell>
        </row>
        <row r="781">
          <cell r="A781">
            <v>2013</v>
          </cell>
          <cell r="D781" t="str">
            <v>P&amp;C</v>
          </cell>
          <cell r="F781" t="str">
            <v>TÜRKIYE</v>
          </cell>
          <cell r="J781" t="str">
            <v>None</v>
          </cell>
        </row>
        <row r="782">
          <cell r="A782">
            <v>2015</v>
          </cell>
          <cell r="D782" t="str">
            <v>P&amp;C</v>
          </cell>
          <cell r="F782" t="str">
            <v>TÜRKIYE</v>
          </cell>
          <cell r="J782" t="str">
            <v>None</v>
          </cell>
        </row>
        <row r="783">
          <cell r="A783" t="str">
            <v>TURKS AND CAICOS ISLANDS</v>
          </cell>
        </row>
        <row r="784">
          <cell r="A784">
            <v>2009</v>
          </cell>
          <cell r="D784" t="str">
            <v>L&amp;H</v>
          </cell>
          <cell r="F784" t="str">
            <v>TURKS AND CAICOS ISLANDS</v>
          </cell>
          <cell r="J784" t="str">
            <v>None</v>
          </cell>
        </row>
        <row r="785">
          <cell r="A785" t="str">
            <v>UGANDA</v>
          </cell>
        </row>
        <row r="786">
          <cell r="A786">
            <v>2005</v>
          </cell>
          <cell r="D786" t="str">
            <v>P&amp;C</v>
          </cell>
          <cell r="F786" t="str">
            <v>UGANDA</v>
          </cell>
          <cell r="J786" t="str">
            <v>None</v>
          </cell>
        </row>
        <row r="787">
          <cell r="A787">
            <v>2005</v>
          </cell>
          <cell r="D787" t="str">
            <v>P&amp;C</v>
          </cell>
          <cell r="F787" t="str">
            <v>UGANDA</v>
          </cell>
          <cell r="J787" t="str">
            <v>None</v>
          </cell>
        </row>
        <row r="788">
          <cell r="A788">
            <v>2010</v>
          </cell>
          <cell r="D788" t="str">
            <v>P&amp;C</v>
          </cell>
          <cell r="F788" t="str">
            <v>UGANDA</v>
          </cell>
          <cell r="J788" t="str">
            <v>None</v>
          </cell>
        </row>
        <row r="789">
          <cell r="A789">
            <v>2012</v>
          </cell>
          <cell r="D789" t="str">
            <v>P&amp;C</v>
          </cell>
          <cell r="F789" t="str">
            <v>UGANDA</v>
          </cell>
          <cell r="J789" t="str">
            <v>None</v>
          </cell>
        </row>
        <row r="790">
          <cell r="A790">
            <v>2021</v>
          </cell>
          <cell r="D790" t="str">
            <v>L&amp;H</v>
          </cell>
          <cell r="F790" t="str">
            <v>UGANDA</v>
          </cell>
          <cell r="J790" t="str">
            <v>None</v>
          </cell>
        </row>
        <row r="791">
          <cell r="A791" t="str">
            <v>UKRAINE</v>
          </cell>
        </row>
        <row r="792">
          <cell r="A792">
            <v>2012</v>
          </cell>
          <cell r="D792" t="str">
            <v>P&amp;C</v>
          </cell>
          <cell r="F792" t="str">
            <v>UKRAINE</v>
          </cell>
          <cell r="J792" t="str">
            <v>None</v>
          </cell>
        </row>
        <row r="793">
          <cell r="A793">
            <v>2019</v>
          </cell>
          <cell r="D793" t="str">
            <v>P&amp;C</v>
          </cell>
          <cell r="F793" t="str">
            <v>UKRAINE</v>
          </cell>
          <cell r="J793" t="str">
            <v>None</v>
          </cell>
        </row>
        <row r="794">
          <cell r="A794">
            <v>2019</v>
          </cell>
          <cell r="D794" t="str">
            <v>P&amp;C</v>
          </cell>
          <cell r="F794" t="str">
            <v>UKRAINE</v>
          </cell>
          <cell r="J794" t="str">
            <v>None</v>
          </cell>
        </row>
        <row r="795">
          <cell r="A795">
            <v>2020</v>
          </cell>
          <cell r="D795" t="str">
            <v>P&amp;C</v>
          </cell>
          <cell r="F795" t="str">
            <v>UKRAINE</v>
          </cell>
          <cell r="J795" t="str">
            <v>None</v>
          </cell>
        </row>
        <row r="796">
          <cell r="A796" t="str">
            <v>UNITED ARAB EMIRATES</v>
          </cell>
        </row>
        <row r="797">
          <cell r="A797">
            <v>2014</v>
          </cell>
          <cell r="D797" t="str">
            <v>P&amp;C</v>
          </cell>
          <cell r="F797" t="str">
            <v>UNITED ARAB EMIRATES</v>
          </cell>
          <cell r="J797" t="str">
            <v>None</v>
          </cell>
        </row>
        <row r="798">
          <cell r="A798">
            <v>2025</v>
          </cell>
          <cell r="D798" t="str">
            <v>P&amp;C</v>
          </cell>
          <cell r="F798" t="str">
            <v>UNITED ARAB EMIRATES</v>
          </cell>
          <cell r="J798" t="str">
            <v>None</v>
          </cell>
        </row>
        <row r="799">
          <cell r="A799">
            <v>2025</v>
          </cell>
          <cell r="D799" t="str">
            <v>P&amp;C</v>
          </cell>
          <cell r="F799" t="str">
            <v>UNITED ARAB EMIRATES</v>
          </cell>
          <cell r="J799" t="str">
            <v>None</v>
          </cell>
        </row>
        <row r="800">
          <cell r="A800">
            <v>2025</v>
          </cell>
          <cell r="D800" t="str">
            <v>L&amp;H</v>
          </cell>
          <cell r="F800" t="str">
            <v>UNITED ARAB EMIRATES</v>
          </cell>
          <cell r="J800" t="str">
            <v>None</v>
          </cell>
        </row>
        <row r="801">
          <cell r="A801" t="str">
            <v>UNITED KINGDOM</v>
          </cell>
        </row>
        <row r="802">
          <cell r="A802">
            <v>2000</v>
          </cell>
          <cell r="D802" t="str">
            <v>P&amp;C</v>
          </cell>
          <cell r="F802" t="str">
            <v>UNITED KINGDOM</v>
          </cell>
          <cell r="G802">
            <v>1</v>
          </cell>
          <cell r="J802" t="str">
            <v>Protected</v>
          </cell>
        </row>
        <row r="803">
          <cell r="A803">
            <v>2001</v>
          </cell>
          <cell r="D803" t="str">
            <v>P&amp;C</v>
          </cell>
          <cell r="F803" t="str">
            <v>UNITED KINGDOM</v>
          </cell>
          <cell r="G803">
            <v>1</v>
          </cell>
          <cell r="J803" t="str">
            <v>Protected</v>
          </cell>
        </row>
        <row r="804">
          <cell r="A804">
            <v>2001</v>
          </cell>
          <cell r="D804" t="str">
            <v>P&amp;C</v>
          </cell>
          <cell r="F804" t="str">
            <v>UNITED KINGDOM</v>
          </cell>
          <cell r="G804">
            <v>1</v>
          </cell>
          <cell r="J804" t="str">
            <v>Protected</v>
          </cell>
        </row>
        <row r="805">
          <cell r="A805">
            <v>2001</v>
          </cell>
          <cell r="D805" t="str">
            <v>P&amp;C</v>
          </cell>
          <cell r="F805" t="str">
            <v>UNITED KINGDOM</v>
          </cell>
          <cell r="G805">
            <v>1</v>
          </cell>
          <cell r="J805" t="str">
            <v>Protected</v>
          </cell>
        </row>
        <row r="806">
          <cell r="A806">
            <v>2001</v>
          </cell>
          <cell r="D806" t="str">
            <v>P&amp;C</v>
          </cell>
          <cell r="F806" t="str">
            <v>UNITED KINGDOM</v>
          </cell>
          <cell r="G806">
            <v>1</v>
          </cell>
          <cell r="J806" t="str">
            <v>Protected</v>
          </cell>
        </row>
        <row r="807">
          <cell r="A807">
            <v>2001</v>
          </cell>
          <cell r="D807" t="str">
            <v>P&amp;C</v>
          </cell>
          <cell r="F807" t="str">
            <v>UNITED KINGDOM</v>
          </cell>
          <cell r="G807">
            <v>1</v>
          </cell>
          <cell r="J807" t="str">
            <v>Protected</v>
          </cell>
        </row>
        <row r="808">
          <cell r="A808">
            <v>2001</v>
          </cell>
          <cell r="D808" t="str">
            <v>P&amp;C</v>
          </cell>
          <cell r="F808" t="str">
            <v>UNITED KINGDOM</v>
          </cell>
          <cell r="G808">
            <v>1</v>
          </cell>
          <cell r="J808" t="str">
            <v>Protected</v>
          </cell>
        </row>
        <row r="809">
          <cell r="A809">
            <v>2001</v>
          </cell>
          <cell r="D809" t="str">
            <v>P&amp;C</v>
          </cell>
          <cell r="F809" t="str">
            <v>UNITED KINGDOM</v>
          </cell>
          <cell r="G809">
            <v>1</v>
          </cell>
          <cell r="J809" t="str">
            <v>Protected</v>
          </cell>
        </row>
        <row r="810">
          <cell r="A810">
            <v>2001</v>
          </cell>
          <cell r="D810" t="str">
            <v>P&amp;C</v>
          </cell>
          <cell r="F810" t="str">
            <v>UNITED KINGDOM</v>
          </cell>
          <cell r="G810">
            <v>1</v>
          </cell>
          <cell r="J810" t="str">
            <v>Protected</v>
          </cell>
        </row>
        <row r="811">
          <cell r="A811">
            <v>2001</v>
          </cell>
          <cell r="D811" t="str">
            <v>P&amp;C</v>
          </cell>
          <cell r="F811" t="str">
            <v>UNITED KINGDOM</v>
          </cell>
          <cell r="G811">
            <v>1</v>
          </cell>
          <cell r="J811" t="str">
            <v>Protected</v>
          </cell>
        </row>
        <row r="812">
          <cell r="A812">
            <v>2001</v>
          </cell>
          <cell r="D812" t="str">
            <v>P&amp;C</v>
          </cell>
          <cell r="F812" t="str">
            <v>UNITED KINGDOM</v>
          </cell>
          <cell r="G812">
            <v>1</v>
          </cell>
          <cell r="J812" t="str">
            <v>Protected</v>
          </cell>
        </row>
        <row r="813">
          <cell r="A813">
            <v>2001</v>
          </cell>
          <cell r="D813" t="str">
            <v>P&amp;C</v>
          </cell>
          <cell r="F813" t="str">
            <v>UNITED KINGDOM</v>
          </cell>
          <cell r="G813">
            <v>1</v>
          </cell>
          <cell r="J813" t="str">
            <v>Protected</v>
          </cell>
        </row>
        <row r="814">
          <cell r="A814">
            <v>2007</v>
          </cell>
          <cell r="D814" t="str">
            <v>P&amp;C</v>
          </cell>
          <cell r="F814" t="str">
            <v>UNITED KINGDOM</v>
          </cell>
          <cell r="J814" t="str">
            <v>Protected</v>
          </cell>
        </row>
        <row r="815">
          <cell r="A815">
            <v>2007</v>
          </cell>
          <cell r="D815" t="str">
            <v>P&amp;C</v>
          </cell>
          <cell r="F815" t="str">
            <v>UNITED KINGDOM</v>
          </cell>
          <cell r="J815" t="str">
            <v>Protected</v>
          </cell>
        </row>
        <row r="816">
          <cell r="A816">
            <v>2008</v>
          </cell>
          <cell r="D816" t="str">
            <v>P&amp;C</v>
          </cell>
          <cell r="F816" t="str">
            <v>UNITED KINGDOM</v>
          </cell>
          <cell r="J816" t="str">
            <v>Protected</v>
          </cell>
        </row>
        <row r="817">
          <cell r="A817">
            <v>2008</v>
          </cell>
          <cell r="D817" t="str">
            <v>P&amp;C</v>
          </cell>
          <cell r="F817" t="str">
            <v>UNITED KINGDOM</v>
          </cell>
          <cell r="J817" t="str">
            <v>Protected</v>
          </cell>
        </row>
        <row r="818">
          <cell r="A818">
            <v>2009</v>
          </cell>
          <cell r="D818" t="str">
            <v>P&amp;C</v>
          </cell>
          <cell r="F818" t="str">
            <v>UNITED KINGDOM</v>
          </cell>
          <cell r="J818" t="str">
            <v>Protected</v>
          </cell>
        </row>
        <row r="819">
          <cell r="A819">
            <v>2010</v>
          </cell>
          <cell r="D819" t="str">
            <v>P&amp;C</v>
          </cell>
          <cell r="F819" t="str">
            <v>UNITED KINGDOM</v>
          </cell>
          <cell r="J819" t="str">
            <v>Protected</v>
          </cell>
        </row>
        <row r="820">
          <cell r="A820">
            <v>2013</v>
          </cell>
          <cell r="D820" t="str">
            <v>P&amp;C</v>
          </cell>
          <cell r="F820" t="str">
            <v>UNITED KINGDOM</v>
          </cell>
          <cell r="J820" t="str">
            <v>Protected</v>
          </cell>
        </row>
        <row r="821">
          <cell r="A821">
            <v>2020</v>
          </cell>
          <cell r="D821" t="str">
            <v>P&amp;C</v>
          </cell>
          <cell r="F821" t="str">
            <v>UNITED KINGDOM</v>
          </cell>
          <cell r="J821" t="str">
            <v>Protected</v>
          </cell>
        </row>
        <row r="822">
          <cell r="A822" t="str">
            <v>VENEZUELA</v>
          </cell>
        </row>
        <row r="823">
          <cell r="A823">
            <v>2010</v>
          </cell>
          <cell r="D823" t="str">
            <v>P&amp;C</v>
          </cell>
          <cell r="F823" t="str">
            <v>VENEZUELA</v>
          </cell>
          <cell r="J823" t="str">
            <v>None</v>
          </cell>
        </row>
        <row r="824">
          <cell r="A824" t="str">
            <v>ZAMBIA</v>
          </cell>
        </row>
        <row r="825">
          <cell r="A825">
            <v>2018</v>
          </cell>
          <cell r="D825" t="str">
            <v>L&amp;H</v>
          </cell>
          <cell r="F825" t="str">
            <v>ZAMBIA</v>
          </cell>
          <cell r="J825" t="str">
            <v>None</v>
          </cell>
        </row>
        <row r="826">
          <cell r="A826">
            <v>2018</v>
          </cell>
          <cell r="D826" t="str">
            <v>L&amp;H</v>
          </cell>
          <cell r="F826" t="str">
            <v>ZAMBIA</v>
          </cell>
          <cell r="J826" t="str">
            <v>None</v>
          </cell>
        </row>
        <row r="827">
          <cell r="A827">
            <v>2020</v>
          </cell>
          <cell r="D827" t="str">
            <v>P&amp;C</v>
          </cell>
          <cell r="F827" t="str">
            <v>ZAMBIA</v>
          </cell>
          <cell r="J827" t="str">
            <v>None</v>
          </cell>
        </row>
        <row r="828">
          <cell r="A828" t="str">
            <v>ZIMBABWE</v>
          </cell>
        </row>
        <row r="829">
          <cell r="A829">
            <v>2010</v>
          </cell>
          <cell r="D829" t="str">
            <v>L&amp;H</v>
          </cell>
          <cell r="F829" t="str">
            <v>ZIMBABWE</v>
          </cell>
          <cell r="G829">
            <v>1</v>
          </cell>
          <cell r="J829" t="str">
            <v>None</v>
          </cell>
        </row>
        <row r="830">
          <cell r="A830">
            <v>2010</v>
          </cell>
          <cell r="D830" t="str">
            <v>L&amp;H</v>
          </cell>
          <cell r="F830" t="str">
            <v>ZIMBABWE</v>
          </cell>
          <cell r="G830">
            <v>1</v>
          </cell>
          <cell r="J830" t="str">
            <v>None</v>
          </cell>
        </row>
        <row r="831">
          <cell r="A831">
            <v>2010</v>
          </cell>
          <cell r="D831" t="str">
            <v>P&amp;C</v>
          </cell>
          <cell r="F831" t="str">
            <v>ZIMBABWE</v>
          </cell>
          <cell r="G831">
            <v>1</v>
          </cell>
          <cell r="J831" t="str">
            <v>None</v>
          </cell>
        </row>
        <row r="832">
          <cell r="A832">
            <v>2010</v>
          </cell>
          <cell r="D832" t="str">
            <v>P&amp;C</v>
          </cell>
          <cell r="F832" t="str">
            <v>ZIMBABWE</v>
          </cell>
          <cell r="G832">
            <v>1</v>
          </cell>
          <cell r="J832" t="str">
            <v>None</v>
          </cell>
        </row>
        <row r="833">
          <cell r="A833">
            <v>2010</v>
          </cell>
          <cell r="D833" t="str">
            <v>P&amp;C</v>
          </cell>
          <cell r="F833" t="str">
            <v>ZIMBABWE</v>
          </cell>
          <cell r="G833">
            <v>1</v>
          </cell>
          <cell r="J833" t="str">
            <v>None</v>
          </cell>
        </row>
        <row r="834">
          <cell r="A834">
            <v>2010</v>
          </cell>
          <cell r="D834" t="str">
            <v>P&amp;C</v>
          </cell>
          <cell r="F834" t="str">
            <v>ZIMBABWE</v>
          </cell>
          <cell r="G834">
            <v>1</v>
          </cell>
          <cell r="J834" t="str">
            <v>None</v>
          </cell>
        </row>
        <row r="835">
          <cell r="A835">
            <v>2010</v>
          </cell>
          <cell r="D835" t="str">
            <v>Reinsurance</v>
          </cell>
          <cell r="F835" t="str">
            <v>ZIMBABWE</v>
          </cell>
          <cell r="G835">
            <v>1</v>
          </cell>
          <cell r="J835" t="str">
            <v>None</v>
          </cell>
        </row>
        <row r="836">
          <cell r="A836">
            <v>2010</v>
          </cell>
          <cell r="D836" t="str">
            <v>Reinsurance</v>
          </cell>
          <cell r="F836" t="str">
            <v>ZIMBABWE</v>
          </cell>
          <cell r="G836">
            <v>1</v>
          </cell>
          <cell r="J836" t="str">
            <v>None</v>
          </cell>
        </row>
        <row r="837">
          <cell r="A837">
            <v>2012</v>
          </cell>
          <cell r="D837" t="str">
            <v>P&amp;C</v>
          </cell>
          <cell r="F837" t="str">
            <v>ZIMBABWE</v>
          </cell>
          <cell r="G837">
            <v>1</v>
          </cell>
          <cell r="J837" t="str">
            <v>None</v>
          </cell>
        </row>
        <row r="838">
          <cell r="A838">
            <v>2013</v>
          </cell>
          <cell r="D838" t="str">
            <v>P&amp;C</v>
          </cell>
          <cell r="F838" t="str">
            <v>ZIMBABWE</v>
          </cell>
          <cell r="G838">
            <v>1</v>
          </cell>
          <cell r="J838" t="str">
            <v>None</v>
          </cell>
        </row>
        <row r="839">
          <cell r="A839">
            <v>2014</v>
          </cell>
          <cell r="D839" t="str">
            <v>P&amp;C</v>
          </cell>
          <cell r="F839" t="str">
            <v>ZIMBABWE</v>
          </cell>
          <cell r="G839">
            <v>1</v>
          </cell>
          <cell r="J839" t="str">
            <v>None</v>
          </cell>
        </row>
        <row r="840">
          <cell r="A840">
            <v>2014</v>
          </cell>
          <cell r="D840" t="str">
            <v>P&amp;C</v>
          </cell>
          <cell r="F840" t="str">
            <v>ZIMBABWE</v>
          </cell>
          <cell r="G840">
            <v>1</v>
          </cell>
          <cell r="J840" t="str">
            <v>None</v>
          </cell>
        </row>
        <row r="841">
          <cell r="A841">
            <v>2014</v>
          </cell>
          <cell r="D841" t="str">
            <v>P&amp;C</v>
          </cell>
          <cell r="F841" t="str">
            <v>ZIMBABWE</v>
          </cell>
          <cell r="G841">
            <v>1</v>
          </cell>
          <cell r="J841" t="str">
            <v>None</v>
          </cell>
        </row>
        <row r="842">
          <cell r="A842">
            <v>2014</v>
          </cell>
          <cell r="D842" t="str">
            <v>Reinsurance</v>
          </cell>
          <cell r="F842" t="str">
            <v>ZIMBABWE</v>
          </cell>
          <cell r="G842">
            <v>1</v>
          </cell>
          <cell r="J842" t="str">
            <v>None</v>
          </cell>
        </row>
        <row r="843">
          <cell r="A843">
            <v>2015</v>
          </cell>
          <cell r="D843" t="str">
            <v>P&amp;C</v>
          </cell>
          <cell r="F843" t="str">
            <v>ZIMBABWE</v>
          </cell>
          <cell r="G843">
            <v>1</v>
          </cell>
          <cell r="J843" t="str">
            <v>None</v>
          </cell>
        </row>
        <row r="844">
          <cell r="A844">
            <v>2016</v>
          </cell>
          <cell r="D844" t="str">
            <v>P&amp;C</v>
          </cell>
          <cell r="F844" t="str">
            <v>ZIMBABWE</v>
          </cell>
          <cell r="G844">
            <v>1</v>
          </cell>
          <cell r="J844" t="str">
            <v>None</v>
          </cell>
        </row>
        <row r="845">
          <cell r="A845">
            <v>2016</v>
          </cell>
          <cell r="D845" t="str">
            <v>P&amp;C</v>
          </cell>
          <cell r="F845" t="str">
            <v>ZIMBABWE</v>
          </cell>
          <cell r="G845">
            <v>1</v>
          </cell>
          <cell r="J845" t="str">
            <v>None</v>
          </cell>
        </row>
        <row r="846">
          <cell r="A846">
            <v>2016</v>
          </cell>
          <cell r="D846" t="str">
            <v>P&amp;C</v>
          </cell>
          <cell r="F846" t="str">
            <v>ZIMBABWE</v>
          </cell>
          <cell r="G846">
            <v>1</v>
          </cell>
          <cell r="J846" t="str">
            <v>None</v>
          </cell>
        </row>
        <row r="847">
          <cell r="A847">
            <v>2016</v>
          </cell>
          <cell r="D847" t="str">
            <v>P&amp;C</v>
          </cell>
          <cell r="F847" t="str">
            <v>ZIMBABWE</v>
          </cell>
          <cell r="G847">
            <v>1</v>
          </cell>
          <cell r="J847" t="str">
            <v>None</v>
          </cell>
        </row>
        <row r="848">
          <cell r="A848">
            <v>2016</v>
          </cell>
          <cell r="D848" t="str">
            <v>Reinsurance</v>
          </cell>
          <cell r="F848" t="str">
            <v>ZIMBABWE</v>
          </cell>
          <cell r="G848">
            <v>1</v>
          </cell>
          <cell r="J848" t="str">
            <v>None</v>
          </cell>
        </row>
        <row r="849">
          <cell r="A849">
            <v>2016</v>
          </cell>
          <cell r="D849" t="str">
            <v>L&amp;H</v>
          </cell>
          <cell r="F849" t="str">
            <v>ZIMBABWE</v>
          </cell>
          <cell r="G849">
            <v>1</v>
          </cell>
          <cell r="J849" t="str">
            <v>None</v>
          </cell>
        </row>
        <row r="850">
          <cell r="A850" t="str">
            <v>UNITED STATES OF AMERICA</v>
          </cell>
        </row>
        <row r="851">
          <cell r="A851">
            <v>2000</v>
          </cell>
          <cell r="D851" t="str">
            <v>L&amp;H</v>
          </cell>
          <cell r="F851" t="str">
            <v>UNITED STATES OF AMERICA</v>
          </cell>
          <cell r="G851">
            <v>0</v>
          </cell>
          <cell r="J851" t="str">
            <v>Protected</v>
          </cell>
        </row>
        <row r="852">
          <cell r="A852">
            <v>2000</v>
          </cell>
          <cell r="D852" t="str">
            <v>P&amp;C</v>
          </cell>
          <cell r="F852" t="str">
            <v>UNITED STATES OF AMERICA</v>
          </cell>
          <cell r="G852">
            <v>1</v>
          </cell>
          <cell r="J852" t="str">
            <v>Protected</v>
          </cell>
        </row>
        <row r="853">
          <cell r="A853">
            <v>2000</v>
          </cell>
          <cell r="D853" t="str">
            <v>P&amp;C</v>
          </cell>
          <cell r="F853" t="str">
            <v>UNITED STATES OF AMERICA</v>
          </cell>
          <cell r="G853">
            <v>1</v>
          </cell>
          <cell r="J853" t="str">
            <v>Protected</v>
          </cell>
        </row>
        <row r="854">
          <cell r="A854">
            <v>2000</v>
          </cell>
          <cell r="D854" t="str">
            <v>P&amp;C</v>
          </cell>
          <cell r="F854" t="str">
            <v>UNITED STATES OF AMERICA</v>
          </cell>
          <cell r="G854">
            <v>1</v>
          </cell>
          <cell r="J854" t="str">
            <v>Protected</v>
          </cell>
        </row>
        <row r="855">
          <cell r="A855">
            <v>2000</v>
          </cell>
          <cell r="D855" t="str">
            <v>P&amp;C</v>
          </cell>
          <cell r="F855" t="str">
            <v>UNITED STATES OF AMERICA</v>
          </cell>
          <cell r="G855">
            <v>1</v>
          </cell>
          <cell r="J855" t="str">
            <v>Protected</v>
          </cell>
        </row>
        <row r="856">
          <cell r="A856">
            <v>2000</v>
          </cell>
          <cell r="D856" t="str">
            <v>P&amp;C</v>
          </cell>
          <cell r="F856" t="str">
            <v>UNITED STATES OF AMERICA</v>
          </cell>
          <cell r="G856">
            <v>1</v>
          </cell>
          <cell r="J856" t="str">
            <v>Protected</v>
          </cell>
        </row>
        <row r="857">
          <cell r="A857">
            <v>2000</v>
          </cell>
          <cell r="D857" t="str">
            <v>P&amp;C</v>
          </cell>
          <cell r="F857" t="str">
            <v>UNITED STATES OF AMERICA</v>
          </cell>
          <cell r="G857">
            <v>1</v>
          </cell>
          <cell r="J857" t="str">
            <v>Protected</v>
          </cell>
        </row>
        <row r="858">
          <cell r="A858">
            <v>2000</v>
          </cell>
          <cell r="D858" t="str">
            <v>L&amp;H</v>
          </cell>
          <cell r="F858" t="str">
            <v>UNITED STATES OF AMERICA</v>
          </cell>
          <cell r="G858">
            <v>0</v>
          </cell>
          <cell r="J858" t="str">
            <v>Protected</v>
          </cell>
        </row>
        <row r="859">
          <cell r="A859">
            <v>2000</v>
          </cell>
          <cell r="D859" t="str">
            <v>P&amp;C</v>
          </cell>
          <cell r="F859" t="str">
            <v>UNITED STATES OF AMERICA</v>
          </cell>
          <cell r="G859">
            <v>0</v>
          </cell>
          <cell r="J859" t="str">
            <v>Protected</v>
          </cell>
        </row>
        <row r="860">
          <cell r="A860">
            <v>2000</v>
          </cell>
          <cell r="D860" t="str">
            <v>L&amp;H</v>
          </cell>
          <cell r="F860" t="str">
            <v>UNITED STATES OF AMERICA</v>
          </cell>
          <cell r="G860">
            <v>1</v>
          </cell>
          <cell r="J860" t="str">
            <v>Protected</v>
          </cell>
        </row>
        <row r="861">
          <cell r="A861">
            <v>2000</v>
          </cell>
          <cell r="D861" t="str">
            <v>P&amp;C</v>
          </cell>
          <cell r="F861" t="str">
            <v>UNITED STATES OF AMERICA</v>
          </cell>
          <cell r="G861">
            <v>1</v>
          </cell>
          <cell r="J861" t="str">
            <v>Protected</v>
          </cell>
        </row>
        <row r="862">
          <cell r="A862">
            <v>2000</v>
          </cell>
          <cell r="D862" t="str">
            <v>P&amp;C</v>
          </cell>
          <cell r="F862" t="str">
            <v>UNITED STATES OF AMERICA</v>
          </cell>
          <cell r="G862">
            <v>1</v>
          </cell>
          <cell r="J862" t="str">
            <v>Protected</v>
          </cell>
        </row>
        <row r="863">
          <cell r="A863">
            <v>2000</v>
          </cell>
          <cell r="D863" t="str">
            <v>L&amp;H</v>
          </cell>
          <cell r="F863" t="str">
            <v>UNITED STATES OF AMERICA</v>
          </cell>
          <cell r="G863">
            <v>0</v>
          </cell>
          <cell r="J863" t="str">
            <v>Protected</v>
          </cell>
        </row>
        <row r="864">
          <cell r="A864">
            <v>2000</v>
          </cell>
          <cell r="D864" t="str">
            <v>L&amp;H</v>
          </cell>
          <cell r="F864" t="str">
            <v>UNITED STATES OF AMERICA</v>
          </cell>
          <cell r="G864">
            <v>1</v>
          </cell>
          <cell r="J864" t="str">
            <v>Protected</v>
          </cell>
        </row>
        <row r="865">
          <cell r="A865">
            <v>2000</v>
          </cell>
          <cell r="D865" t="str">
            <v>L&amp;H</v>
          </cell>
          <cell r="F865" t="str">
            <v>UNITED STATES OF AMERICA</v>
          </cell>
          <cell r="G865">
            <v>1</v>
          </cell>
          <cell r="J865" t="str">
            <v>Protected</v>
          </cell>
        </row>
        <row r="866">
          <cell r="A866">
            <v>2000</v>
          </cell>
          <cell r="D866" t="str">
            <v>L&amp;H</v>
          </cell>
          <cell r="F866" t="str">
            <v>UNITED STATES OF AMERICA</v>
          </cell>
          <cell r="G866">
            <v>1</v>
          </cell>
          <cell r="J866" t="str">
            <v>Protected</v>
          </cell>
        </row>
        <row r="867">
          <cell r="A867">
            <v>2000</v>
          </cell>
          <cell r="D867" t="str">
            <v>P&amp;C</v>
          </cell>
          <cell r="F867" t="str">
            <v>UNITED STATES OF AMERICA</v>
          </cell>
          <cell r="G867">
            <v>1</v>
          </cell>
          <cell r="J867" t="str">
            <v>Protected</v>
          </cell>
        </row>
        <row r="868">
          <cell r="A868">
            <v>2000</v>
          </cell>
          <cell r="D868" t="str">
            <v>P&amp;C</v>
          </cell>
          <cell r="F868" t="str">
            <v>UNITED STATES OF AMERICA</v>
          </cell>
          <cell r="G868">
            <v>1</v>
          </cell>
          <cell r="J868" t="str">
            <v>Protected</v>
          </cell>
        </row>
        <row r="869">
          <cell r="A869">
            <v>2000</v>
          </cell>
          <cell r="D869" t="str">
            <v>L&amp;H</v>
          </cell>
          <cell r="F869" t="str">
            <v>UNITED STATES OF AMERICA</v>
          </cell>
          <cell r="G869">
            <v>0</v>
          </cell>
          <cell r="J869" t="str">
            <v>Protected</v>
          </cell>
        </row>
        <row r="870">
          <cell r="A870">
            <v>2000</v>
          </cell>
          <cell r="D870" t="str">
            <v>P&amp;C</v>
          </cell>
          <cell r="F870" t="str">
            <v>UNITED STATES OF AMERICA</v>
          </cell>
          <cell r="G870">
            <v>0</v>
          </cell>
          <cell r="J870" t="str">
            <v>Protected</v>
          </cell>
        </row>
        <row r="871">
          <cell r="A871">
            <v>2000</v>
          </cell>
          <cell r="D871" t="str">
            <v>L&amp;H</v>
          </cell>
          <cell r="F871" t="str">
            <v>UNITED STATES OF AMERICA</v>
          </cell>
          <cell r="G871">
            <v>1</v>
          </cell>
          <cell r="J871" t="str">
            <v>Protected</v>
          </cell>
        </row>
        <row r="872">
          <cell r="A872">
            <v>2000</v>
          </cell>
          <cell r="D872" t="str">
            <v>L&amp;H</v>
          </cell>
          <cell r="F872" t="str">
            <v>UNITED STATES OF AMERICA</v>
          </cell>
          <cell r="G872">
            <v>1</v>
          </cell>
          <cell r="J872" t="str">
            <v>Protected</v>
          </cell>
        </row>
        <row r="873">
          <cell r="A873">
            <v>2000</v>
          </cell>
          <cell r="D873" t="str">
            <v>P&amp;C</v>
          </cell>
          <cell r="F873" t="str">
            <v>UNITED STATES OF AMERICA</v>
          </cell>
          <cell r="G873">
            <v>0</v>
          </cell>
          <cell r="J873" t="str">
            <v>Protected</v>
          </cell>
        </row>
        <row r="874">
          <cell r="A874">
            <v>2000</v>
          </cell>
          <cell r="D874" t="str">
            <v>P&amp;C</v>
          </cell>
          <cell r="F874" t="str">
            <v>UNITED STATES OF AMERICA</v>
          </cell>
          <cell r="G874">
            <v>0</v>
          </cell>
          <cell r="J874" t="str">
            <v>Protected</v>
          </cell>
        </row>
        <row r="875">
          <cell r="A875">
            <v>2000</v>
          </cell>
          <cell r="D875" t="str">
            <v>L&amp;H</v>
          </cell>
          <cell r="F875" t="str">
            <v>UNITED STATES OF AMERICA</v>
          </cell>
          <cell r="G875">
            <v>1</v>
          </cell>
          <cell r="J875" t="str">
            <v>Protected</v>
          </cell>
        </row>
        <row r="876">
          <cell r="A876">
            <v>2000</v>
          </cell>
          <cell r="D876" t="str">
            <v>L&amp;H</v>
          </cell>
          <cell r="F876" t="str">
            <v>UNITED STATES OF AMERICA</v>
          </cell>
          <cell r="G876">
            <v>0</v>
          </cell>
          <cell r="J876" t="str">
            <v>Protected</v>
          </cell>
        </row>
        <row r="877">
          <cell r="A877">
            <v>2000</v>
          </cell>
          <cell r="D877" t="str">
            <v>L&amp;H</v>
          </cell>
          <cell r="F877" t="str">
            <v>UNITED STATES OF AMERICA</v>
          </cell>
          <cell r="G877">
            <v>0</v>
          </cell>
          <cell r="J877" t="str">
            <v>Protected</v>
          </cell>
        </row>
        <row r="878">
          <cell r="A878">
            <v>2000</v>
          </cell>
          <cell r="D878" t="str">
            <v>L&amp;H</v>
          </cell>
          <cell r="F878" t="str">
            <v>UNITED STATES OF AMERICA</v>
          </cell>
          <cell r="G878">
            <v>1</v>
          </cell>
          <cell r="J878" t="str">
            <v>Protected</v>
          </cell>
        </row>
        <row r="879">
          <cell r="A879">
            <v>2000</v>
          </cell>
          <cell r="D879" t="str">
            <v>L&amp;H</v>
          </cell>
          <cell r="F879" t="str">
            <v>UNITED STATES OF AMERICA</v>
          </cell>
          <cell r="G879">
            <v>1</v>
          </cell>
          <cell r="J879" t="str">
            <v>Protected</v>
          </cell>
        </row>
        <row r="880">
          <cell r="A880">
            <v>2000</v>
          </cell>
          <cell r="D880" t="str">
            <v>P&amp;C</v>
          </cell>
          <cell r="F880" t="str">
            <v>UNITED STATES OF AMERICA</v>
          </cell>
          <cell r="G880">
            <v>1</v>
          </cell>
          <cell r="J880" t="str">
            <v>Protected</v>
          </cell>
        </row>
        <row r="881">
          <cell r="A881">
            <v>2000</v>
          </cell>
          <cell r="D881" t="str">
            <v>L&amp;H</v>
          </cell>
          <cell r="F881" t="str">
            <v>UNITED STATES OF AMERICA</v>
          </cell>
          <cell r="G881">
            <v>1</v>
          </cell>
          <cell r="J881" t="str">
            <v>Protected</v>
          </cell>
        </row>
        <row r="882">
          <cell r="A882">
            <v>2000</v>
          </cell>
          <cell r="D882" t="str">
            <v>L&amp;H</v>
          </cell>
          <cell r="F882" t="str">
            <v>UNITED STATES OF AMERICA</v>
          </cell>
          <cell r="G882">
            <v>1</v>
          </cell>
          <cell r="J882" t="str">
            <v>Protected</v>
          </cell>
        </row>
        <row r="883">
          <cell r="A883">
            <v>2000</v>
          </cell>
          <cell r="D883" t="str">
            <v>P&amp;C</v>
          </cell>
          <cell r="F883" t="str">
            <v>UNITED STATES OF AMERICA</v>
          </cell>
          <cell r="G883">
            <v>1</v>
          </cell>
          <cell r="J883" t="str">
            <v>Protected</v>
          </cell>
        </row>
        <row r="884">
          <cell r="A884">
            <v>2000</v>
          </cell>
          <cell r="D884" t="str">
            <v>P&amp;C</v>
          </cell>
          <cell r="F884" t="str">
            <v>UNITED STATES OF AMERICA</v>
          </cell>
          <cell r="G884">
            <v>1</v>
          </cell>
          <cell r="J884" t="str">
            <v>Protected</v>
          </cell>
        </row>
        <row r="885">
          <cell r="A885">
            <v>2000</v>
          </cell>
          <cell r="D885" t="str">
            <v>L&amp;H</v>
          </cell>
          <cell r="F885" t="str">
            <v>UNITED STATES OF AMERICA</v>
          </cell>
          <cell r="G885">
            <v>0</v>
          </cell>
          <cell r="J885" t="str">
            <v>Protected</v>
          </cell>
        </row>
        <row r="886">
          <cell r="A886">
            <v>2000</v>
          </cell>
          <cell r="D886" t="str">
            <v>P&amp;C</v>
          </cell>
          <cell r="F886" t="str">
            <v>UNITED STATES OF AMERICA</v>
          </cell>
          <cell r="G886">
            <v>1</v>
          </cell>
          <cell r="J886" t="str">
            <v>Protected</v>
          </cell>
        </row>
        <row r="887">
          <cell r="A887">
            <v>2000</v>
          </cell>
          <cell r="D887" t="str">
            <v>P&amp;C</v>
          </cell>
          <cell r="F887" t="str">
            <v>UNITED STATES OF AMERICA</v>
          </cell>
          <cell r="G887">
            <v>1</v>
          </cell>
          <cell r="J887" t="str">
            <v>Protected</v>
          </cell>
        </row>
        <row r="888">
          <cell r="A888">
            <v>2000</v>
          </cell>
          <cell r="D888" t="str">
            <v>L&amp;H</v>
          </cell>
          <cell r="F888" t="str">
            <v>UNITED STATES OF AMERICA</v>
          </cell>
          <cell r="G888">
            <v>0</v>
          </cell>
          <cell r="J888" t="str">
            <v>Protected</v>
          </cell>
        </row>
        <row r="889">
          <cell r="A889">
            <v>2000</v>
          </cell>
          <cell r="D889" t="str">
            <v>L&amp;H</v>
          </cell>
          <cell r="F889" t="str">
            <v>UNITED STATES OF AMERICA</v>
          </cell>
          <cell r="G889">
            <v>1</v>
          </cell>
          <cell r="J889" t="str">
            <v>Protected</v>
          </cell>
        </row>
        <row r="890">
          <cell r="A890">
            <v>2000</v>
          </cell>
          <cell r="D890" t="str">
            <v>L&amp;H</v>
          </cell>
          <cell r="F890" t="str">
            <v>UNITED STATES OF AMERICA</v>
          </cell>
          <cell r="G890">
            <v>1</v>
          </cell>
          <cell r="J890" t="str">
            <v>Protected</v>
          </cell>
        </row>
        <row r="891">
          <cell r="A891">
            <v>2000</v>
          </cell>
          <cell r="D891" t="str">
            <v>P&amp;C</v>
          </cell>
          <cell r="F891" t="str">
            <v>UNITED STATES OF AMERICA</v>
          </cell>
          <cell r="G891">
            <v>1</v>
          </cell>
          <cell r="J891" t="str">
            <v>Protected</v>
          </cell>
        </row>
        <row r="892">
          <cell r="A892">
            <v>2000</v>
          </cell>
          <cell r="D892" t="str">
            <v>P&amp;C</v>
          </cell>
          <cell r="F892" t="str">
            <v>UNITED STATES OF AMERICA</v>
          </cell>
          <cell r="G892">
            <v>0</v>
          </cell>
          <cell r="J892" t="str">
            <v>Protected</v>
          </cell>
        </row>
        <row r="893">
          <cell r="A893">
            <v>2000</v>
          </cell>
          <cell r="D893" t="str">
            <v>L&amp;H</v>
          </cell>
          <cell r="F893" t="str">
            <v>UNITED STATES OF AMERICA</v>
          </cell>
          <cell r="G893">
            <v>0</v>
          </cell>
          <cell r="J893" t="str">
            <v>Protected</v>
          </cell>
        </row>
        <row r="894">
          <cell r="A894">
            <v>2001</v>
          </cell>
          <cell r="D894" t="str">
            <v>L&amp;H</v>
          </cell>
          <cell r="F894" t="str">
            <v>UNITED STATES OF AMERICA</v>
          </cell>
          <cell r="G894">
            <v>0</v>
          </cell>
          <cell r="J894" t="str">
            <v>Protected</v>
          </cell>
        </row>
        <row r="895">
          <cell r="A895">
            <v>2001</v>
          </cell>
          <cell r="D895" t="str">
            <v>L&amp;H</v>
          </cell>
          <cell r="F895" t="str">
            <v>UNITED STATES OF AMERICA</v>
          </cell>
          <cell r="G895">
            <v>0</v>
          </cell>
          <cell r="J895" t="str">
            <v>Protected</v>
          </cell>
        </row>
        <row r="896">
          <cell r="A896">
            <v>2001</v>
          </cell>
          <cell r="D896" t="str">
            <v>P&amp;C</v>
          </cell>
          <cell r="F896" t="str">
            <v>UNITED STATES OF AMERICA</v>
          </cell>
          <cell r="G896">
            <v>1</v>
          </cell>
          <cell r="J896" t="str">
            <v>Protected</v>
          </cell>
        </row>
        <row r="897">
          <cell r="A897">
            <v>2001</v>
          </cell>
          <cell r="D897" t="str">
            <v>P&amp;C</v>
          </cell>
          <cell r="F897" t="str">
            <v>UNITED STATES OF AMERICA</v>
          </cell>
          <cell r="G897">
            <v>1</v>
          </cell>
          <cell r="J897" t="str">
            <v>Protected</v>
          </cell>
        </row>
        <row r="898">
          <cell r="A898">
            <v>2001</v>
          </cell>
          <cell r="D898" t="str">
            <v>P&amp;C</v>
          </cell>
          <cell r="F898" t="str">
            <v>UNITED STATES OF AMERICA</v>
          </cell>
          <cell r="G898">
            <v>1</v>
          </cell>
          <cell r="J898" t="str">
            <v>Protected</v>
          </cell>
        </row>
        <row r="899">
          <cell r="A899">
            <v>2001</v>
          </cell>
          <cell r="D899" t="str">
            <v>P&amp;C</v>
          </cell>
          <cell r="F899" t="str">
            <v>UNITED STATES OF AMERICA</v>
          </cell>
          <cell r="G899">
            <v>1</v>
          </cell>
          <cell r="J899" t="str">
            <v>Protected</v>
          </cell>
        </row>
        <row r="900">
          <cell r="A900">
            <v>2001</v>
          </cell>
          <cell r="D900" t="str">
            <v>L&amp;H</v>
          </cell>
          <cell r="F900" t="str">
            <v>UNITED STATES OF AMERICA</v>
          </cell>
          <cell r="G900">
            <v>0</v>
          </cell>
          <cell r="J900" t="str">
            <v>Protected</v>
          </cell>
        </row>
        <row r="901">
          <cell r="A901">
            <v>2001</v>
          </cell>
          <cell r="D901" t="str">
            <v>P&amp;C</v>
          </cell>
          <cell r="F901" t="str">
            <v>UNITED STATES OF AMERICA</v>
          </cell>
          <cell r="G901">
            <v>1</v>
          </cell>
          <cell r="J901" t="str">
            <v>Protected</v>
          </cell>
        </row>
        <row r="902">
          <cell r="A902">
            <v>2001</v>
          </cell>
          <cell r="D902" t="str">
            <v>P&amp;C</v>
          </cell>
          <cell r="F902" t="str">
            <v>UNITED STATES OF AMERICA</v>
          </cell>
          <cell r="G902">
            <v>1</v>
          </cell>
          <cell r="J902" t="str">
            <v>Protected</v>
          </cell>
        </row>
        <row r="903">
          <cell r="A903">
            <v>2001</v>
          </cell>
          <cell r="D903" t="str">
            <v>P&amp;C</v>
          </cell>
          <cell r="F903" t="str">
            <v>UNITED STATES OF AMERICA</v>
          </cell>
          <cell r="G903">
            <v>1</v>
          </cell>
          <cell r="J903" t="str">
            <v>Protected</v>
          </cell>
        </row>
        <row r="904">
          <cell r="A904">
            <v>2001</v>
          </cell>
          <cell r="D904" t="str">
            <v>P&amp;C</v>
          </cell>
          <cell r="F904" t="str">
            <v>UNITED STATES OF AMERICA</v>
          </cell>
          <cell r="G904">
            <v>0</v>
          </cell>
          <cell r="J904" t="str">
            <v>Protected</v>
          </cell>
        </row>
        <row r="905">
          <cell r="A905">
            <v>2001</v>
          </cell>
          <cell r="D905" t="str">
            <v>P&amp;C</v>
          </cell>
          <cell r="F905" t="str">
            <v>UNITED STATES OF AMERICA</v>
          </cell>
          <cell r="G905">
            <v>0</v>
          </cell>
          <cell r="J905" t="str">
            <v>Protected</v>
          </cell>
        </row>
        <row r="906">
          <cell r="A906">
            <v>2001</v>
          </cell>
          <cell r="D906" t="str">
            <v>P&amp;C</v>
          </cell>
          <cell r="F906" t="str">
            <v>UNITED STATES OF AMERICA</v>
          </cell>
          <cell r="G906">
            <v>0</v>
          </cell>
          <cell r="J906" t="str">
            <v>Protected</v>
          </cell>
        </row>
        <row r="907">
          <cell r="A907">
            <v>2001</v>
          </cell>
          <cell r="D907" t="str">
            <v>P&amp;C</v>
          </cell>
          <cell r="F907" t="str">
            <v>UNITED STATES OF AMERICA</v>
          </cell>
          <cell r="G907">
            <v>1</v>
          </cell>
          <cell r="J907" t="str">
            <v>Protected</v>
          </cell>
        </row>
        <row r="908">
          <cell r="A908">
            <v>2001</v>
          </cell>
          <cell r="D908" t="str">
            <v>P&amp;C</v>
          </cell>
          <cell r="F908" t="str">
            <v>UNITED STATES OF AMERICA</v>
          </cell>
          <cell r="G908">
            <v>1</v>
          </cell>
          <cell r="J908" t="str">
            <v>Protected</v>
          </cell>
        </row>
        <row r="909">
          <cell r="A909">
            <v>2001</v>
          </cell>
          <cell r="D909" t="str">
            <v>P&amp;C</v>
          </cell>
          <cell r="F909" t="str">
            <v>UNITED STATES OF AMERICA</v>
          </cell>
          <cell r="G909">
            <v>1</v>
          </cell>
          <cell r="J909" t="str">
            <v>Protected</v>
          </cell>
        </row>
        <row r="910">
          <cell r="A910">
            <v>2001</v>
          </cell>
          <cell r="D910" t="str">
            <v>L&amp;H</v>
          </cell>
          <cell r="F910" t="str">
            <v>UNITED STATES OF AMERICA</v>
          </cell>
          <cell r="G910">
            <v>0</v>
          </cell>
          <cell r="J910" t="str">
            <v>Protected</v>
          </cell>
        </row>
        <row r="911">
          <cell r="A911">
            <v>2001</v>
          </cell>
          <cell r="D911" t="str">
            <v>P&amp;C</v>
          </cell>
          <cell r="F911" t="str">
            <v>UNITED STATES OF AMERICA</v>
          </cell>
          <cell r="G911">
            <v>0</v>
          </cell>
          <cell r="J911" t="str">
            <v>Protected</v>
          </cell>
        </row>
        <row r="912">
          <cell r="A912">
            <v>2001</v>
          </cell>
          <cell r="D912" t="str">
            <v>P&amp;C</v>
          </cell>
          <cell r="F912" t="str">
            <v>UNITED STATES OF AMERICA</v>
          </cell>
          <cell r="G912">
            <v>1</v>
          </cell>
          <cell r="J912" t="str">
            <v>Protected</v>
          </cell>
        </row>
        <row r="913">
          <cell r="A913">
            <v>2001</v>
          </cell>
          <cell r="D913" t="str">
            <v>L&amp;H</v>
          </cell>
          <cell r="F913" t="str">
            <v>UNITED STATES OF AMERICA</v>
          </cell>
          <cell r="G913">
            <v>0</v>
          </cell>
          <cell r="J913" t="str">
            <v>Protected</v>
          </cell>
        </row>
        <row r="914">
          <cell r="A914">
            <v>2001</v>
          </cell>
          <cell r="D914" t="str">
            <v>L&amp;H</v>
          </cell>
          <cell r="F914" t="str">
            <v>UNITED STATES OF AMERICA</v>
          </cell>
          <cell r="G914">
            <v>1</v>
          </cell>
          <cell r="J914" t="str">
            <v>Protected</v>
          </cell>
        </row>
        <row r="915">
          <cell r="A915">
            <v>2001</v>
          </cell>
          <cell r="D915" t="str">
            <v>P&amp;C</v>
          </cell>
          <cell r="F915" t="str">
            <v>UNITED STATES OF AMERICA</v>
          </cell>
          <cell r="G915">
            <v>1</v>
          </cell>
          <cell r="J915" t="str">
            <v>Protected</v>
          </cell>
        </row>
        <row r="916">
          <cell r="A916">
            <v>2001</v>
          </cell>
          <cell r="D916" t="str">
            <v>P&amp;C</v>
          </cell>
          <cell r="F916" t="str">
            <v>UNITED STATES OF AMERICA</v>
          </cell>
          <cell r="G916">
            <v>0</v>
          </cell>
          <cell r="J916" t="str">
            <v>Protected</v>
          </cell>
        </row>
        <row r="917">
          <cell r="A917">
            <v>2001</v>
          </cell>
          <cell r="D917" t="str">
            <v>P&amp;C</v>
          </cell>
          <cell r="F917" t="str">
            <v>UNITED STATES OF AMERICA</v>
          </cell>
          <cell r="G917">
            <v>0</v>
          </cell>
          <cell r="J917" t="str">
            <v>Protected</v>
          </cell>
        </row>
        <row r="918">
          <cell r="A918">
            <v>2001</v>
          </cell>
          <cell r="D918" t="str">
            <v>P&amp;C</v>
          </cell>
          <cell r="F918" t="str">
            <v>UNITED STATES OF AMERICA</v>
          </cell>
          <cell r="G918">
            <v>1</v>
          </cell>
          <cell r="J918" t="str">
            <v>Protected</v>
          </cell>
        </row>
        <row r="919">
          <cell r="A919">
            <v>2001</v>
          </cell>
          <cell r="D919" t="str">
            <v>P&amp;C</v>
          </cell>
          <cell r="F919" t="str">
            <v>UNITED STATES OF AMERICA</v>
          </cell>
          <cell r="G919">
            <v>1</v>
          </cell>
          <cell r="J919" t="str">
            <v>Protected</v>
          </cell>
        </row>
        <row r="920">
          <cell r="A920">
            <v>2001</v>
          </cell>
          <cell r="D920" t="str">
            <v>P&amp;C</v>
          </cell>
          <cell r="F920" t="str">
            <v>UNITED STATES OF AMERICA</v>
          </cell>
          <cell r="G920">
            <v>1</v>
          </cell>
          <cell r="J920" t="str">
            <v>Protected</v>
          </cell>
        </row>
        <row r="921">
          <cell r="A921">
            <v>2001</v>
          </cell>
          <cell r="D921" t="str">
            <v>P&amp;C</v>
          </cell>
          <cell r="F921" t="str">
            <v>UNITED STATES OF AMERICA</v>
          </cell>
          <cell r="G921">
            <v>1</v>
          </cell>
          <cell r="J921" t="str">
            <v>Protected</v>
          </cell>
        </row>
        <row r="922">
          <cell r="A922">
            <v>2001</v>
          </cell>
          <cell r="D922" t="str">
            <v>P&amp;C</v>
          </cell>
          <cell r="F922" t="str">
            <v>UNITED STATES OF AMERICA</v>
          </cell>
          <cell r="G922">
            <v>1</v>
          </cell>
          <cell r="J922" t="str">
            <v>Protected</v>
          </cell>
        </row>
        <row r="923">
          <cell r="A923">
            <v>2001</v>
          </cell>
          <cell r="D923" t="str">
            <v>L&amp;H</v>
          </cell>
          <cell r="F923" t="str">
            <v>UNITED STATES OF AMERICA</v>
          </cell>
          <cell r="G923">
            <v>1</v>
          </cell>
          <cell r="J923" t="str">
            <v>Protected</v>
          </cell>
        </row>
        <row r="924">
          <cell r="A924">
            <v>2001</v>
          </cell>
          <cell r="D924" t="str">
            <v>P&amp;C</v>
          </cell>
          <cell r="F924" t="str">
            <v>UNITED STATES OF AMERICA</v>
          </cell>
          <cell r="G924">
            <v>1</v>
          </cell>
          <cell r="J924" t="str">
            <v>Protected</v>
          </cell>
        </row>
        <row r="925">
          <cell r="A925">
            <v>2001</v>
          </cell>
          <cell r="D925" t="str">
            <v>L&amp;H</v>
          </cell>
          <cell r="F925" t="str">
            <v>UNITED STATES OF AMERICA</v>
          </cell>
          <cell r="G925">
            <v>0</v>
          </cell>
          <cell r="J925" t="str">
            <v>Protected</v>
          </cell>
        </row>
        <row r="926">
          <cell r="A926">
            <v>2001</v>
          </cell>
          <cell r="D926" t="str">
            <v>L&amp;H</v>
          </cell>
          <cell r="F926" t="str">
            <v>UNITED STATES OF AMERICA</v>
          </cell>
          <cell r="G926">
            <v>0</v>
          </cell>
          <cell r="J926" t="str">
            <v>Protected</v>
          </cell>
        </row>
        <row r="927">
          <cell r="A927">
            <v>2001</v>
          </cell>
          <cell r="D927" t="str">
            <v>P&amp;C</v>
          </cell>
          <cell r="F927" t="str">
            <v>UNITED STATES OF AMERICA</v>
          </cell>
          <cell r="G927">
            <v>0</v>
          </cell>
          <cell r="J927" t="str">
            <v>Protected</v>
          </cell>
        </row>
        <row r="928">
          <cell r="A928">
            <v>2002</v>
          </cell>
          <cell r="D928" t="str">
            <v>P&amp;C</v>
          </cell>
          <cell r="F928" t="str">
            <v>UNITED STATES OF AMERICA</v>
          </cell>
          <cell r="G928">
            <v>1</v>
          </cell>
          <cell r="J928" t="str">
            <v>Protected</v>
          </cell>
        </row>
        <row r="929">
          <cell r="A929">
            <v>2002</v>
          </cell>
          <cell r="D929" t="str">
            <v>P&amp;C</v>
          </cell>
          <cell r="F929" t="str">
            <v>UNITED STATES OF AMERICA</v>
          </cell>
          <cell r="G929">
            <v>1</v>
          </cell>
          <cell r="J929" t="str">
            <v>Protected</v>
          </cell>
        </row>
        <row r="930">
          <cell r="A930">
            <v>2002</v>
          </cell>
          <cell r="D930" t="str">
            <v>P&amp;C</v>
          </cell>
          <cell r="F930" t="str">
            <v>UNITED STATES OF AMERICA</v>
          </cell>
          <cell r="G930">
            <v>1</v>
          </cell>
          <cell r="J930" t="str">
            <v>Protected</v>
          </cell>
        </row>
        <row r="931">
          <cell r="A931">
            <v>2002</v>
          </cell>
          <cell r="D931" t="str">
            <v>P&amp;C</v>
          </cell>
          <cell r="F931" t="str">
            <v>UNITED STATES OF AMERICA</v>
          </cell>
          <cell r="G931">
            <v>0</v>
          </cell>
          <cell r="J931" t="str">
            <v>Protected</v>
          </cell>
        </row>
        <row r="932">
          <cell r="A932">
            <v>2002</v>
          </cell>
          <cell r="D932" t="str">
            <v>L&amp;H</v>
          </cell>
          <cell r="F932" t="str">
            <v>UNITED STATES OF AMERICA</v>
          </cell>
          <cell r="G932">
            <v>0</v>
          </cell>
          <cell r="J932" t="str">
            <v>Protected</v>
          </cell>
        </row>
        <row r="933">
          <cell r="A933">
            <v>2002</v>
          </cell>
          <cell r="D933" t="str">
            <v>P&amp;C</v>
          </cell>
          <cell r="F933" t="str">
            <v>UNITED STATES OF AMERICA</v>
          </cell>
          <cell r="G933">
            <v>1</v>
          </cell>
          <cell r="J933" t="str">
            <v>Protected</v>
          </cell>
        </row>
        <row r="934">
          <cell r="A934">
            <v>2002</v>
          </cell>
          <cell r="D934" t="str">
            <v>P&amp;C</v>
          </cell>
          <cell r="F934" t="str">
            <v>UNITED STATES OF AMERICA</v>
          </cell>
          <cell r="G934">
            <v>1</v>
          </cell>
          <cell r="J934" t="str">
            <v>Protected</v>
          </cell>
        </row>
        <row r="935">
          <cell r="A935">
            <v>2002</v>
          </cell>
          <cell r="D935" t="str">
            <v>P&amp;C</v>
          </cell>
          <cell r="F935" t="str">
            <v>UNITED STATES OF AMERICA</v>
          </cell>
          <cell r="G935">
            <v>1</v>
          </cell>
          <cell r="J935" t="str">
            <v>Protected</v>
          </cell>
        </row>
        <row r="936">
          <cell r="A936">
            <v>2002</v>
          </cell>
          <cell r="D936" t="str">
            <v>P&amp;C</v>
          </cell>
          <cell r="F936" t="str">
            <v>UNITED STATES OF AMERICA</v>
          </cell>
          <cell r="G936">
            <v>1</v>
          </cell>
          <cell r="J936" t="str">
            <v>Protected</v>
          </cell>
        </row>
        <row r="937">
          <cell r="A937">
            <v>2002</v>
          </cell>
          <cell r="D937" t="str">
            <v>P&amp;C</v>
          </cell>
          <cell r="F937" t="str">
            <v>UNITED STATES OF AMERICA</v>
          </cell>
          <cell r="G937">
            <v>1</v>
          </cell>
          <cell r="J937" t="str">
            <v>Protected</v>
          </cell>
        </row>
        <row r="938">
          <cell r="A938">
            <v>2002</v>
          </cell>
          <cell r="D938" t="str">
            <v>P&amp;C</v>
          </cell>
          <cell r="F938" t="str">
            <v>UNITED STATES OF AMERICA</v>
          </cell>
          <cell r="G938">
            <v>1</v>
          </cell>
          <cell r="J938" t="str">
            <v>Protected</v>
          </cell>
        </row>
        <row r="939">
          <cell r="A939">
            <v>2002</v>
          </cell>
          <cell r="D939" t="str">
            <v>P&amp;C</v>
          </cell>
          <cell r="F939" t="str">
            <v>UNITED STATES OF AMERICA</v>
          </cell>
          <cell r="G939">
            <v>1</v>
          </cell>
          <cell r="J939" t="str">
            <v>Protected</v>
          </cell>
        </row>
        <row r="940">
          <cell r="A940">
            <v>2002</v>
          </cell>
          <cell r="D940" t="str">
            <v>P&amp;C</v>
          </cell>
          <cell r="F940" t="str">
            <v>UNITED STATES OF AMERICA</v>
          </cell>
          <cell r="G940">
            <v>1</v>
          </cell>
          <cell r="J940" t="str">
            <v>Protected</v>
          </cell>
        </row>
        <row r="941">
          <cell r="A941">
            <v>2002</v>
          </cell>
          <cell r="D941" t="str">
            <v>L&amp;H</v>
          </cell>
          <cell r="F941" t="str">
            <v>UNITED STATES OF AMERICA</v>
          </cell>
          <cell r="G941">
            <v>1</v>
          </cell>
          <cell r="J941" t="str">
            <v>Protected</v>
          </cell>
        </row>
        <row r="942">
          <cell r="A942">
            <v>2002</v>
          </cell>
          <cell r="D942" t="str">
            <v>L&amp;H</v>
          </cell>
          <cell r="F942" t="str">
            <v>UNITED STATES OF AMERICA</v>
          </cell>
          <cell r="G942">
            <v>1</v>
          </cell>
          <cell r="J942" t="str">
            <v>Protected</v>
          </cell>
        </row>
        <row r="943">
          <cell r="A943">
            <v>2002</v>
          </cell>
          <cell r="D943" t="str">
            <v>P&amp;C</v>
          </cell>
          <cell r="F943" t="str">
            <v>UNITED STATES OF AMERICA</v>
          </cell>
          <cell r="G943">
            <v>1</v>
          </cell>
          <cell r="J943" t="str">
            <v>Protected</v>
          </cell>
        </row>
        <row r="944">
          <cell r="A944">
            <v>2002</v>
          </cell>
          <cell r="D944" t="str">
            <v>L&amp;H</v>
          </cell>
          <cell r="F944" t="str">
            <v>UNITED STATES OF AMERICA</v>
          </cell>
          <cell r="G944">
            <v>1</v>
          </cell>
          <cell r="J944" t="str">
            <v>Protected</v>
          </cell>
        </row>
        <row r="945">
          <cell r="A945">
            <v>2002</v>
          </cell>
          <cell r="D945" t="str">
            <v>L&amp;H</v>
          </cell>
          <cell r="F945" t="str">
            <v>UNITED STATES OF AMERICA</v>
          </cell>
          <cell r="G945">
            <v>0</v>
          </cell>
          <cell r="J945" t="str">
            <v>Protected</v>
          </cell>
        </row>
        <row r="946">
          <cell r="A946">
            <v>2002</v>
          </cell>
          <cell r="D946" t="str">
            <v>L&amp;H</v>
          </cell>
          <cell r="F946" t="str">
            <v>UNITED STATES OF AMERICA</v>
          </cell>
          <cell r="G946">
            <v>0</v>
          </cell>
          <cell r="J946" t="str">
            <v>Protected</v>
          </cell>
        </row>
        <row r="947">
          <cell r="A947">
            <v>2002</v>
          </cell>
          <cell r="D947" t="str">
            <v>P&amp;C</v>
          </cell>
          <cell r="F947" t="str">
            <v>UNITED STATES OF AMERICA</v>
          </cell>
          <cell r="G947">
            <v>0</v>
          </cell>
          <cell r="J947" t="str">
            <v>Protected</v>
          </cell>
        </row>
        <row r="948">
          <cell r="A948">
            <v>2002</v>
          </cell>
          <cell r="D948" t="str">
            <v>L&amp;H</v>
          </cell>
          <cell r="F948" t="str">
            <v>UNITED STATES OF AMERICA</v>
          </cell>
          <cell r="G948">
            <v>1</v>
          </cell>
          <cell r="J948" t="str">
            <v>Protected</v>
          </cell>
        </row>
        <row r="949">
          <cell r="A949">
            <v>2002</v>
          </cell>
          <cell r="D949" t="str">
            <v>P&amp;C</v>
          </cell>
          <cell r="F949" t="str">
            <v>UNITED STATES OF AMERICA</v>
          </cell>
          <cell r="G949">
            <v>1</v>
          </cell>
          <cell r="J949" t="str">
            <v>Protected</v>
          </cell>
        </row>
        <row r="950">
          <cell r="A950">
            <v>2002</v>
          </cell>
          <cell r="D950" t="str">
            <v>L&amp;H</v>
          </cell>
          <cell r="F950" t="str">
            <v>UNITED STATES OF AMERICA</v>
          </cell>
          <cell r="G950">
            <v>1</v>
          </cell>
          <cell r="J950" t="str">
            <v>Protected</v>
          </cell>
        </row>
        <row r="951">
          <cell r="A951">
            <v>2002</v>
          </cell>
          <cell r="D951" t="str">
            <v>L&amp;H</v>
          </cell>
          <cell r="F951" t="str">
            <v>UNITED STATES OF AMERICA</v>
          </cell>
          <cell r="G951">
            <v>1</v>
          </cell>
          <cell r="J951" t="str">
            <v>Protected</v>
          </cell>
        </row>
        <row r="952">
          <cell r="A952">
            <v>2002</v>
          </cell>
          <cell r="D952" t="str">
            <v>P&amp;C</v>
          </cell>
          <cell r="F952" t="str">
            <v>UNITED STATES OF AMERICA</v>
          </cell>
          <cell r="G952">
            <v>1</v>
          </cell>
          <cell r="J952" t="str">
            <v>Protected</v>
          </cell>
        </row>
        <row r="953">
          <cell r="A953">
            <v>2002</v>
          </cell>
          <cell r="D953" t="str">
            <v>P&amp;C</v>
          </cell>
          <cell r="F953" t="str">
            <v>UNITED STATES OF AMERICA</v>
          </cell>
          <cell r="G953">
            <v>1</v>
          </cell>
          <cell r="J953" t="str">
            <v>Protected</v>
          </cell>
        </row>
        <row r="954">
          <cell r="A954">
            <v>2002</v>
          </cell>
          <cell r="D954" t="str">
            <v>P&amp;C</v>
          </cell>
          <cell r="F954" t="str">
            <v>UNITED STATES OF AMERICA</v>
          </cell>
          <cell r="G954">
            <v>1</v>
          </cell>
          <cell r="J954" t="str">
            <v>Protected</v>
          </cell>
        </row>
        <row r="955">
          <cell r="A955">
            <v>2002</v>
          </cell>
          <cell r="D955" t="str">
            <v>L&amp;H</v>
          </cell>
          <cell r="F955" t="str">
            <v>UNITED STATES OF AMERICA</v>
          </cell>
          <cell r="G955">
            <v>0</v>
          </cell>
          <cell r="J955" t="str">
            <v>Protected</v>
          </cell>
        </row>
        <row r="956">
          <cell r="A956">
            <v>2002</v>
          </cell>
          <cell r="D956" t="str">
            <v>L&amp;H</v>
          </cell>
          <cell r="F956" t="str">
            <v>UNITED STATES OF AMERICA</v>
          </cell>
          <cell r="G956">
            <v>1</v>
          </cell>
          <cell r="J956" t="str">
            <v>Protected</v>
          </cell>
        </row>
        <row r="957">
          <cell r="A957">
            <v>2002</v>
          </cell>
          <cell r="D957" t="str">
            <v>L&amp;H</v>
          </cell>
          <cell r="F957" t="str">
            <v>UNITED STATES OF AMERICA</v>
          </cell>
          <cell r="G957">
            <v>1</v>
          </cell>
          <cell r="J957" t="str">
            <v>Protected</v>
          </cell>
        </row>
        <row r="958">
          <cell r="A958">
            <v>2002</v>
          </cell>
          <cell r="D958" t="str">
            <v>L&amp;H</v>
          </cell>
          <cell r="F958" t="str">
            <v>UNITED STATES OF AMERICA</v>
          </cell>
          <cell r="G958">
            <v>1</v>
          </cell>
          <cell r="J958" t="str">
            <v>Protected</v>
          </cell>
        </row>
        <row r="959">
          <cell r="A959">
            <v>2002</v>
          </cell>
          <cell r="D959" t="str">
            <v>P&amp;C</v>
          </cell>
          <cell r="F959" t="str">
            <v>UNITED STATES OF AMERICA</v>
          </cell>
          <cell r="G959">
            <v>1</v>
          </cell>
          <cell r="J959" t="str">
            <v>Protected</v>
          </cell>
        </row>
        <row r="960">
          <cell r="A960">
            <v>2002</v>
          </cell>
          <cell r="D960" t="str">
            <v>P&amp;C</v>
          </cell>
          <cell r="F960" t="str">
            <v>UNITED STATES OF AMERICA</v>
          </cell>
          <cell r="G960">
            <v>1</v>
          </cell>
          <cell r="J960" t="str">
            <v>Protected</v>
          </cell>
        </row>
        <row r="961">
          <cell r="A961">
            <v>2002</v>
          </cell>
          <cell r="D961" t="str">
            <v>P&amp;C</v>
          </cell>
          <cell r="F961" t="str">
            <v>UNITED STATES OF AMERICA</v>
          </cell>
          <cell r="G961">
            <v>1</v>
          </cell>
          <cell r="J961" t="str">
            <v>Protected</v>
          </cell>
        </row>
        <row r="962">
          <cell r="A962">
            <v>2003</v>
          </cell>
          <cell r="D962" t="str">
            <v>P&amp;C</v>
          </cell>
          <cell r="F962" t="str">
            <v>UNITED STATES OF AMERICA</v>
          </cell>
          <cell r="G962">
            <v>1</v>
          </cell>
          <cell r="J962" t="str">
            <v>Protected</v>
          </cell>
        </row>
        <row r="963">
          <cell r="A963">
            <v>2003</v>
          </cell>
          <cell r="D963" t="str">
            <v>P&amp;C</v>
          </cell>
          <cell r="F963" t="str">
            <v>UNITED STATES OF AMERICA</v>
          </cell>
          <cell r="G963">
            <v>1</v>
          </cell>
          <cell r="J963" t="str">
            <v>Protected</v>
          </cell>
        </row>
        <row r="964">
          <cell r="A964">
            <v>2003</v>
          </cell>
          <cell r="D964" t="str">
            <v>P&amp;C</v>
          </cell>
          <cell r="F964" t="str">
            <v>UNITED STATES OF AMERICA</v>
          </cell>
          <cell r="G964">
            <v>1</v>
          </cell>
          <cell r="J964" t="str">
            <v>Protected</v>
          </cell>
        </row>
        <row r="965">
          <cell r="A965">
            <v>2003</v>
          </cell>
          <cell r="D965" t="str">
            <v>L&amp;H</v>
          </cell>
          <cell r="F965" t="str">
            <v>UNITED STATES OF AMERICA</v>
          </cell>
          <cell r="G965">
            <v>0</v>
          </cell>
          <cell r="J965" t="str">
            <v>Protected</v>
          </cell>
        </row>
        <row r="966">
          <cell r="A966">
            <v>2003</v>
          </cell>
          <cell r="D966" t="str">
            <v>P&amp;C</v>
          </cell>
          <cell r="F966" t="str">
            <v>UNITED STATES OF AMERICA</v>
          </cell>
          <cell r="G966">
            <v>1</v>
          </cell>
          <cell r="J966" t="str">
            <v>Protected</v>
          </cell>
        </row>
        <row r="967">
          <cell r="A967">
            <v>2003</v>
          </cell>
          <cell r="D967" t="str">
            <v>L&amp;H</v>
          </cell>
          <cell r="F967" t="str">
            <v>UNITED STATES OF AMERICA</v>
          </cell>
          <cell r="G967">
            <v>0</v>
          </cell>
          <cell r="J967" t="str">
            <v>Protected</v>
          </cell>
        </row>
        <row r="968">
          <cell r="A968">
            <v>2003</v>
          </cell>
          <cell r="D968" t="str">
            <v>P&amp;C</v>
          </cell>
          <cell r="F968" t="str">
            <v>UNITED STATES OF AMERICA</v>
          </cell>
          <cell r="G968">
            <v>0</v>
          </cell>
          <cell r="J968" t="str">
            <v>Protected</v>
          </cell>
        </row>
        <row r="969">
          <cell r="A969">
            <v>2003</v>
          </cell>
          <cell r="D969" t="str">
            <v>P&amp;C</v>
          </cell>
          <cell r="F969" t="str">
            <v>UNITED STATES OF AMERICA</v>
          </cell>
          <cell r="G969">
            <v>1</v>
          </cell>
          <cell r="J969" t="str">
            <v>Protected</v>
          </cell>
        </row>
        <row r="970">
          <cell r="A970">
            <v>2003</v>
          </cell>
          <cell r="D970" t="str">
            <v>P&amp;C</v>
          </cell>
          <cell r="F970" t="str">
            <v>UNITED STATES OF AMERICA</v>
          </cell>
          <cell r="G970">
            <v>1</v>
          </cell>
          <cell r="J970" t="str">
            <v>Protected</v>
          </cell>
        </row>
        <row r="971">
          <cell r="A971">
            <v>2003</v>
          </cell>
          <cell r="D971" t="str">
            <v>L&amp;H</v>
          </cell>
          <cell r="F971" t="str">
            <v>UNITED STATES OF AMERICA</v>
          </cell>
          <cell r="G971">
            <v>1</v>
          </cell>
          <cell r="J971" t="str">
            <v>Protected</v>
          </cell>
        </row>
        <row r="972">
          <cell r="A972">
            <v>2003</v>
          </cell>
          <cell r="D972" t="str">
            <v>P&amp;C</v>
          </cell>
          <cell r="F972" t="str">
            <v>UNITED STATES OF AMERICA</v>
          </cell>
          <cell r="G972">
            <v>0</v>
          </cell>
          <cell r="J972" t="str">
            <v>Protected</v>
          </cell>
        </row>
        <row r="973">
          <cell r="A973">
            <v>2003</v>
          </cell>
          <cell r="D973" t="str">
            <v>P&amp;C</v>
          </cell>
          <cell r="F973" t="str">
            <v>UNITED STATES OF AMERICA</v>
          </cell>
          <cell r="G973">
            <v>0</v>
          </cell>
          <cell r="J973" t="str">
            <v>Protected</v>
          </cell>
        </row>
        <row r="974">
          <cell r="A974">
            <v>2003</v>
          </cell>
          <cell r="D974" t="str">
            <v>P&amp;C</v>
          </cell>
          <cell r="F974" t="str">
            <v>UNITED STATES OF AMERICA</v>
          </cell>
          <cell r="G974">
            <v>0</v>
          </cell>
          <cell r="J974" t="str">
            <v>Protected</v>
          </cell>
        </row>
        <row r="975">
          <cell r="A975">
            <v>2003</v>
          </cell>
          <cell r="D975" t="str">
            <v>L&amp;H</v>
          </cell>
          <cell r="F975" t="str">
            <v>UNITED STATES OF AMERICA</v>
          </cell>
          <cell r="G975">
            <v>1</v>
          </cell>
          <cell r="J975" t="str">
            <v>Protected</v>
          </cell>
        </row>
        <row r="976">
          <cell r="A976">
            <v>2003</v>
          </cell>
          <cell r="D976" t="str">
            <v>P&amp;C</v>
          </cell>
          <cell r="F976" t="str">
            <v>UNITED STATES OF AMERICA</v>
          </cell>
          <cell r="G976">
            <v>0</v>
          </cell>
          <cell r="J976" t="str">
            <v>Protected</v>
          </cell>
        </row>
        <row r="977">
          <cell r="A977">
            <v>2003</v>
          </cell>
          <cell r="D977" t="str">
            <v>P&amp;C</v>
          </cell>
          <cell r="F977" t="str">
            <v>UNITED STATES OF AMERICA</v>
          </cell>
          <cell r="G977">
            <v>1</v>
          </cell>
          <cell r="J977" t="str">
            <v>Protected</v>
          </cell>
        </row>
        <row r="978">
          <cell r="A978">
            <v>2003</v>
          </cell>
          <cell r="D978" t="str">
            <v>P&amp;C</v>
          </cell>
          <cell r="F978" t="str">
            <v>UNITED STATES OF AMERICA</v>
          </cell>
          <cell r="G978">
            <v>1</v>
          </cell>
          <cell r="J978" t="str">
            <v>Protected</v>
          </cell>
        </row>
        <row r="979">
          <cell r="A979">
            <v>2003</v>
          </cell>
          <cell r="D979" t="str">
            <v>P&amp;C</v>
          </cell>
          <cell r="F979" t="str">
            <v>UNITED STATES OF AMERICA</v>
          </cell>
          <cell r="G979">
            <v>1</v>
          </cell>
          <cell r="J979" t="str">
            <v>Protected</v>
          </cell>
        </row>
        <row r="980">
          <cell r="A980">
            <v>2003</v>
          </cell>
          <cell r="D980" t="str">
            <v>P&amp;C</v>
          </cell>
          <cell r="F980" t="str">
            <v>UNITED STATES OF AMERICA</v>
          </cell>
          <cell r="G980">
            <v>1</v>
          </cell>
          <cell r="J980" t="str">
            <v>Protected</v>
          </cell>
        </row>
        <row r="981">
          <cell r="A981">
            <v>2003</v>
          </cell>
          <cell r="D981" t="str">
            <v>P&amp;C</v>
          </cell>
          <cell r="F981" t="str">
            <v>UNITED STATES OF AMERICA</v>
          </cell>
          <cell r="G981">
            <v>1</v>
          </cell>
          <cell r="J981" t="str">
            <v>Protected</v>
          </cell>
        </row>
        <row r="982">
          <cell r="A982">
            <v>2003</v>
          </cell>
          <cell r="D982" t="str">
            <v>P&amp;C</v>
          </cell>
          <cell r="F982" t="str">
            <v>UNITED STATES OF AMERICA</v>
          </cell>
          <cell r="G982">
            <v>1</v>
          </cell>
          <cell r="J982" t="str">
            <v>Protected</v>
          </cell>
        </row>
        <row r="983">
          <cell r="A983">
            <v>2003</v>
          </cell>
          <cell r="D983" t="str">
            <v>L&amp;H</v>
          </cell>
          <cell r="F983" t="str">
            <v>UNITED STATES OF AMERICA</v>
          </cell>
          <cell r="G983">
            <v>1</v>
          </cell>
          <cell r="J983" t="str">
            <v>Protected</v>
          </cell>
        </row>
        <row r="984">
          <cell r="A984">
            <v>2003</v>
          </cell>
          <cell r="D984" t="str">
            <v>L&amp;H</v>
          </cell>
          <cell r="F984" t="str">
            <v>UNITED STATES OF AMERICA</v>
          </cell>
          <cell r="G984">
            <v>1</v>
          </cell>
          <cell r="J984" t="str">
            <v>Protected</v>
          </cell>
        </row>
        <row r="985">
          <cell r="A985">
            <v>2003</v>
          </cell>
          <cell r="D985" t="str">
            <v>P&amp;C</v>
          </cell>
          <cell r="F985" t="str">
            <v>UNITED STATES OF AMERICA</v>
          </cell>
          <cell r="G985">
            <v>1</v>
          </cell>
          <cell r="J985" t="str">
            <v>Protected</v>
          </cell>
        </row>
        <row r="986">
          <cell r="A986">
            <v>2003</v>
          </cell>
          <cell r="D986" t="str">
            <v>P&amp;C</v>
          </cell>
          <cell r="F986" t="str">
            <v>UNITED STATES OF AMERICA</v>
          </cell>
          <cell r="G986">
            <v>1</v>
          </cell>
          <cell r="J986" t="str">
            <v>Protected</v>
          </cell>
        </row>
        <row r="987">
          <cell r="A987">
            <v>2003</v>
          </cell>
          <cell r="D987" t="str">
            <v>P&amp;C</v>
          </cell>
          <cell r="F987" t="str">
            <v>UNITED STATES OF AMERICA</v>
          </cell>
          <cell r="G987">
            <v>1</v>
          </cell>
          <cell r="J987" t="str">
            <v>Protected</v>
          </cell>
        </row>
        <row r="988">
          <cell r="A988">
            <v>2003</v>
          </cell>
          <cell r="D988" t="str">
            <v>P&amp;C</v>
          </cell>
          <cell r="F988" t="str">
            <v>UNITED STATES OF AMERICA</v>
          </cell>
          <cell r="G988">
            <v>0</v>
          </cell>
          <cell r="J988" t="str">
            <v>Protected</v>
          </cell>
        </row>
        <row r="989">
          <cell r="A989">
            <v>2003</v>
          </cell>
          <cell r="D989" t="str">
            <v>P&amp;C</v>
          </cell>
          <cell r="F989" t="str">
            <v>UNITED STATES OF AMERICA</v>
          </cell>
          <cell r="G989">
            <v>0</v>
          </cell>
          <cell r="J989" t="str">
            <v>Protected</v>
          </cell>
        </row>
        <row r="990">
          <cell r="A990">
            <v>2003</v>
          </cell>
          <cell r="D990" t="str">
            <v>P&amp;C</v>
          </cell>
          <cell r="F990" t="str">
            <v>UNITED STATES OF AMERICA</v>
          </cell>
          <cell r="G990">
            <v>0</v>
          </cell>
          <cell r="J990" t="str">
            <v>Protected</v>
          </cell>
        </row>
        <row r="991">
          <cell r="A991">
            <v>2004</v>
          </cell>
          <cell r="D991" t="str">
            <v>L&amp;H</v>
          </cell>
          <cell r="F991" t="str">
            <v>UNITED STATES OF AMERICA</v>
          </cell>
          <cell r="G991">
            <v>0</v>
          </cell>
          <cell r="J991" t="str">
            <v>Protected</v>
          </cell>
        </row>
        <row r="992">
          <cell r="A992">
            <v>2004</v>
          </cell>
          <cell r="D992" t="str">
            <v>P&amp;C</v>
          </cell>
          <cell r="F992" t="str">
            <v>UNITED STATES OF AMERICA</v>
          </cell>
          <cell r="G992">
            <v>0</v>
          </cell>
          <cell r="J992" t="str">
            <v>Protected</v>
          </cell>
        </row>
        <row r="993">
          <cell r="A993">
            <v>2004</v>
          </cell>
          <cell r="D993" t="str">
            <v>P&amp;C</v>
          </cell>
          <cell r="F993" t="str">
            <v>UNITED STATES OF AMERICA</v>
          </cell>
          <cell r="G993">
            <v>1</v>
          </cell>
          <cell r="J993" t="str">
            <v>Protected</v>
          </cell>
        </row>
        <row r="994">
          <cell r="A994">
            <v>2004</v>
          </cell>
          <cell r="D994" t="str">
            <v>P&amp;C</v>
          </cell>
          <cell r="F994" t="str">
            <v>UNITED STATES OF AMERICA</v>
          </cell>
          <cell r="G994">
            <v>1</v>
          </cell>
          <cell r="J994" t="str">
            <v>Protected</v>
          </cell>
        </row>
        <row r="995">
          <cell r="A995">
            <v>2004</v>
          </cell>
          <cell r="D995" t="str">
            <v>P&amp;C</v>
          </cell>
          <cell r="F995" t="str">
            <v>UNITED STATES OF AMERICA</v>
          </cell>
          <cell r="G995">
            <v>0</v>
          </cell>
          <cell r="J995" t="str">
            <v>Protected</v>
          </cell>
        </row>
        <row r="996">
          <cell r="A996">
            <v>2004</v>
          </cell>
          <cell r="D996" t="str">
            <v>P&amp;C</v>
          </cell>
          <cell r="F996" t="str">
            <v>UNITED STATES OF AMERICA</v>
          </cell>
          <cell r="G996">
            <v>1</v>
          </cell>
          <cell r="J996" t="str">
            <v>Protected</v>
          </cell>
        </row>
        <row r="997">
          <cell r="A997">
            <v>2004</v>
          </cell>
          <cell r="D997" t="str">
            <v>P&amp;C</v>
          </cell>
          <cell r="F997" t="str">
            <v>UNITED STATES OF AMERICA</v>
          </cell>
          <cell r="G997">
            <v>1</v>
          </cell>
          <cell r="J997" t="str">
            <v>Protected</v>
          </cell>
        </row>
        <row r="998">
          <cell r="A998">
            <v>2004</v>
          </cell>
          <cell r="D998" t="str">
            <v>P&amp;C</v>
          </cell>
          <cell r="F998" t="str">
            <v>UNITED STATES OF AMERICA</v>
          </cell>
          <cell r="G998">
            <v>0</v>
          </cell>
          <cell r="J998" t="str">
            <v>Protected</v>
          </cell>
        </row>
        <row r="999">
          <cell r="A999">
            <v>2004</v>
          </cell>
          <cell r="D999" t="str">
            <v>L&amp;H</v>
          </cell>
          <cell r="F999" t="str">
            <v>UNITED STATES OF AMERICA</v>
          </cell>
          <cell r="G999">
            <v>1</v>
          </cell>
          <cell r="J999" t="str">
            <v>Protected</v>
          </cell>
        </row>
        <row r="1000">
          <cell r="A1000">
            <v>2004</v>
          </cell>
          <cell r="D1000" t="str">
            <v>L&amp;H</v>
          </cell>
          <cell r="F1000" t="str">
            <v>UNITED STATES OF AMERICA</v>
          </cell>
          <cell r="G1000">
            <v>1</v>
          </cell>
          <cell r="J1000" t="str">
            <v>Protected</v>
          </cell>
        </row>
        <row r="1001">
          <cell r="A1001">
            <v>2004</v>
          </cell>
          <cell r="D1001" t="str">
            <v>P&amp;C</v>
          </cell>
          <cell r="F1001" t="str">
            <v>UNITED STATES OF AMERICA</v>
          </cell>
          <cell r="G1001">
            <v>0</v>
          </cell>
          <cell r="J1001" t="str">
            <v>Protected</v>
          </cell>
        </row>
        <row r="1002">
          <cell r="A1002">
            <v>2004</v>
          </cell>
          <cell r="D1002" t="str">
            <v>L&amp;H</v>
          </cell>
          <cell r="F1002" t="str">
            <v>UNITED STATES OF AMERICA</v>
          </cell>
          <cell r="G1002">
            <v>0</v>
          </cell>
          <cell r="J1002" t="str">
            <v>Protected</v>
          </cell>
        </row>
        <row r="1003">
          <cell r="A1003">
            <v>2004</v>
          </cell>
          <cell r="D1003" t="str">
            <v>P&amp;C</v>
          </cell>
          <cell r="F1003" t="str">
            <v>UNITED STATES OF AMERICA</v>
          </cell>
          <cell r="G1003">
            <v>0</v>
          </cell>
          <cell r="J1003" t="str">
            <v>Protected</v>
          </cell>
        </row>
        <row r="1004">
          <cell r="A1004">
            <v>2004</v>
          </cell>
          <cell r="D1004" t="str">
            <v>P&amp;C</v>
          </cell>
          <cell r="F1004" t="str">
            <v>UNITED STATES OF AMERICA</v>
          </cell>
          <cell r="G1004">
            <v>1</v>
          </cell>
          <cell r="J1004" t="str">
            <v>Protected</v>
          </cell>
        </row>
        <row r="1005">
          <cell r="A1005">
            <v>2004</v>
          </cell>
          <cell r="D1005" t="str">
            <v>P&amp;C</v>
          </cell>
          <cell r="F1005" t="str">
            <v>UNITED STATES OF AMERICA</v>
          </cell>
          <cell r="G1005">
            <v>1</v>
          </cell>
          <cell r="J1005" t="str">
            <v>Protected</v>
          </cell>
        </row>
        <row r="1006">
          <cell r="A1006">
            <v>2004</v>
          </cell>
          <cell r="D1006" t="str">
            <v>L&amp;H</v>
          </cell>
          <cell r="F1006" t="str">
            <v>UNITED STATES OF AMERICA</v>
          </cell>
          <cell r="G1006">
            <v>0</v>
          </cell>
          <cell r="J1006" t="str">
            <v>Protected</v>
          </cell>
        </row>
        <row r="1007">
          <cell r="A1007">
            <v>2004</v>
          </cell>
          <cell r="D1007" t="str">
            <v>L&amp;H</v>
          </cell>
          <cell r="F1007" t="str">
            <v>UNITED STATES OF AMERICA</v>
          </cell>
          <cell r="G1007">
            <v>1</v>
          </cell>
          <cell r="J1007" t="str">
            <v>Protected</v>
          </cell>
        </row>
        <row r="1008">
          <cell r="A1008">
            <v>2004</v>
          </cell>
          <cell r="D1008" t="str">
            <v>P&amp;C</v>
          </cell>
          <cell r="F1008" t="str">
            <v>UNITED STATES OF AMERICA</v>
          </cell>
          <cell r="G1008">
            <v>1</v>
          </cell>
          <cell r="J1008" t="str">
            <v>Protected</v>
          </cell>
        </row>
        <row r="1009">
          <cell r="A1009">
            <v>2004</v>
          </cell>
          <cell r="D1009" t="str">
            <v>P&amp;C</v>
          </cell>
          <cell r="F1009" t="str">
            <v>UNITED STATES OF AMERICA</v>
          </cell>
          <cell r="G1009">
            <v>1</v>
          </cell>
          <cell r="J1009" t="str">
            <v>Protected</v>
          </cell>
        </row>
        <row r="1010">
          <cell r="A1010">
            <v>2004</v>
          </cell>
          <cell r="D1010" t="str">
            <v>P&amp;C</v>
          </cell>
          <cell r="F1010" t="str">
            <v>UNITED STATES OF AMERICA</v>
          </cell>
          <cell r="G1010">
            <v>0</v>
          </cell>
          <cell r="J1010" t="str">
            <v>Protected</v>
          </cell>
        </row>
        <row r="1011">
          <cell r="A1011">
            <v>2004</v>
          </cell>
          <cell r="D1011" t="str">
            <v>P&amp;C</v>
          </cell>
          <cell r="F1011" t="str">
            <v>UNITED STATES OF AMERICA</v>
          </cell>
          <cell r="G1011">
            <v>0</v>
          </cell>
          <cell r="J1011" t="str">
            <v>Protected</v>
          </cell>
        </row>
        <row r="1012">
          <cell r="A1012">
            <v>2004</v>
          </cell>
          <cell r="D1012" t="str">
            <v>P&amp;C</v>
          </cell>
          <cell r="F1012" t="str">
            <v>UNITED STATES OF AMERICA</v>
          </cell>
          <cell r="G1012">
            <v>1</v>
          </cell>
          <cell r="J1012" t="str">
            <v>Protected</v>
          </cell>
        </row>
        <row r="1013">
          <cell r="A1013">
            <v>2004</v>
          </cell>
          <cell r="D1013" t="str">
            <v>L&amp;H</v>
          </cell>
          <cell r="F1013" t="str">
            <v>UNITED STATES OF AMERICA</v>
          </cell>
          <cell r="G1013">
            <v>1</v>
          </cell>
          <cell r="J1013" t="str">
            <v>Protected</v>
          </cell>
        </row>
        <row r="1014">
          <cell r="A1014">
            <v>2004</v>
          </cell>
          <cell r="D1014" t="str">
            <v>L&amp;H</v>
          </cell>
          <cell r="F1014" t="str">
            <v>UNITED STATES OF AMERICA</v>
          </cell>
          <cell r="G1014">
            <v>1</v>
          </cell>
          <cell r="J1014" t="str">
            <v>Protected</v>
          </cell>
        </row>
        <row r="1015">
          <cell r="A1015">
            <v>2005</v>
          </cell>
          <cell r="D1015" t="str">
            <v>P&amp;C</v>
          </cell>
          <cell r="F1015" t="str">
            <v>UNITED STATES OF AMERICA</v>
          </cell>
          <cell r="G1015">
            <v>0</v>
          </cell>
          <cell r="J1015" t="str">
            <v>Protected</v>
          </cell>
        </row>
        <row r="1016">
          <cell r="A1016">
            <v>2005</v>
          </cell>
          <cell r="D1016" t="str">
            <v>L&amp;H</v>
          </cell>
          <cell r="F1016" t="str">
            <v>UNITED STATES OF AMERICA</v>
          </cell>
          <cell r="G1016">
            <v>1</v>
          </cell>
          <cell r="J1016" t="str">
            <v>Protected</v>
          </cell>
        </row>
        <row r="1017">
          <cell r="A1017">
            <v>2005</v>
          </cell>
          <cell r="D1017" t="str">
            <v>P&amp;C</v>
          </cell>
          <cell r="F1017" t="str">
            <v>UNITED STATES OF AMERICA</v>
          </cell>
          <cell r="G1017">
            <v>1</v>
          </cell>
          <cell r="J1017" t="str">
            <v>Protected</v>
          </cell>
        </row>
        <row r="1018">
          <cell r="A1018">
            <v>2005</v>
          </cell>
          <cell r="D1018" t="str">
            <v>P&amp;C</v>
          </cell>
          <cell r="F1018" t="str">
            <v>UNITED STATES OF AMERICA</v>
          </cell>
          <cell r="G1018">
            <v>0</v>
          </cell>
          <cell r="J1018" t="str">
            <v>Protected</v>
          </cell>
        </row>
        <row r="1019">
          <cell r="A1019">
            <v>2005</v>
          </cell>
          <cell r="D1019" t="str">
            <v>P&amp;C</v>
          </cell>
          <cell r="F1019" t="str">
            <v>UNITED STATES OF AMERICA</v>
          </cell>
          <cell r="G1019">
            <v>0</v>
          </cell>
          <cell r="J1019" t="str">
            <v>Protected</v>
          </cell>
        </row>
        <row r="1020">
          <cell r="A1020">
            <v>2005</v>
          </cell>
          <cell r="D1020" t="str">
            <v>L&amp;H</v>
          </cell>
          <cell r="F1020" t="str">
            <v>UNITED STATES OF AMERICA</v>
          </cell>
          <cell r="G1020">
            <v>1</v>
          </cell>
          <cell r="J1020" t="str">
            <v>Protected</v>
          </cell>
        </row>
        <row r="1021">
          <cell r="A1021">
            <v>2005</v>
          </cell>
          <cell r="D1021" t="str">
            <v>P&amp;C</v>
          </cell>
          <cell r="F1021" t="str">
            <v>UNITED STATES OF AMERICA</v>
          </cell>
          <cell r="G1021">
            <v>0</v>
          </cell>
          <cell r="J1021" t="str">
            <v>Protected</v>
          </cell>
        </row>
        <row r="1022">
          <cell r="A1022">
            <v>2005</v>
          </cell>
          <cell r="D1022" t="str">
            <v>L&amp;H</v>
          </cell>
          <cell r="F1022" t="str">
            <v>UNITED STATES OF AMERICA</v>
          </cell>
          <cell r="G1022">
            <v>1</v>
          </cell>
          <cell r="J1022" t="str">
            <v>Protected</v>
          </cell>
        </row>
        <row r="1023">
          <cell r="A1023">
            <v>2005</v>
          </cell>
          <cell r="D1023" t="str">
            <v>P&amp;C</v>
          </cell>
          <cell r="F1023" t="str">
            <v>UNITED STATES OF AMERICA</v>
          </cell>
          <cell r="G1023">
            <v>1</v>
          </cell>
          <cell r="J1023" t="str">
            <v>Protected</v>
          </cell>
        </row>
        <row r="1024">
          <cell r="A1024">
            <v>2005</v>
          </cell>
          <cell r="D1024" t="str">
            <v>P&amp;C</v>
          </cell>
          <cell r="F1024" t="str">
            <v>UNITED STATES OF AMERICA</v>
          </cell>
          <cell r="G1024">
            <v>1</v>
          </cell>
          <cell r="J1024" t="str">
            <v>Protected</v>
          </cell>
        </row>
        <row r="1025">
          <cell r="A1025">
            <v>2005</v>
          </cell>
          <cell r="D1025" t="str">
            <v>L&amp;H</v>
          </cell>
          <cell r="F1025" t="str">
            <v>UNITED STATES OF AMERICA</v>
          </cell>
          <cell r="G1025">
            <v>1</v>
          </cell>
          <cell r="J1025" t="str">
            <v>Protected</v>
          </cell>
        </row>
        <row r="1026">
          <cell r="A1026">
            <v>2005</v>
          </cell>
          <cell r="D1026" t="str">
            <v>P&amp;C</v>
          </cell>
          <cell r="F1026" t="str">
            <v>UNITED STATES OF AMERICA</v>
          </cell>
          <cell r="G1026">
            <v>1</v>
          </cell>
          <cell r="J1026" t="str">
            <v>Protected</v>
          </cell>
        </row>
        <row r="1027">
          <cell r="A1027">
            <v>2005</v>
          </cell>
          <cell r="D1027" t="str">
            <v>P&amp;C</v>
          </cell>
          <cell r="F1027" t="str">
            <v>UNITED STATES OF AMERICA</v>
          </cell>
          <cell r="G1027">
            <v>1</v>
          </cell>
          <cell r="J1027" t="str">
            <v>Protected</v>
          </cell>
        </row>
        <row r="1028">
          <cell r="A1028">
            <v>2005</v>
          </cell>
          <cell r="D1028" t="str">
            <v>L&amp;H</v>
          </cell>
          <cell r="F1028" t="str">
            <v>UNITED STATES OF AMERICA</v>
          </cell>
          <cell r="G1028">
            <v>1</v>
          </cell>
          <cell r="J1028" t="str">
            <v>Protected</v>
          </cell>
        </row>
        <row r="1029">
          <cell r="A1029">
            <v>2005</v>
          </cell>
          <cell r="D1029" t="str">
            <v>L&amp;H</v>
          </cell>
          <cell r="F1029" t="str">
            <v>UNITED STATES OF AMERICA</v>
          </cell>
          <cell r="G1029">
            <v>1</v>
          </cell>
          <cell r="J1029" t="str">
            <v>Protected</v>
          </cell>
        </row>
        <row r="1030">
          <cell r="A1030">
            <v>2005</v>
          </cell>
          <cell r="D1030" t="str">
            <v>P&amp;C</v>
          </cell>
          <cell r="F1030" t="str">
            <v>UNITED STATES OF AMERICA</v>
          </cell>
          <cell r="G1030">
            <v>1</v>
          </cell>
          <cell r="J1030" t="str">
            <v>Protected</v>
          </cell>
        </row>
        <row r="1031">
          <cell r="A1031">
            <v>2005</v>
          </cell>
          <cell r="D1031" t="str">
            <v>P&amp;C</v>
          </cell>
          <cell r="F1031" t="str">
            <v>UNITED STATES OF AMERICA</v>
          </cell>
          <cell r="G1031">
            <v>0</v>
          </cell>
          <cell r="J1031" t="str">
            <v>Protected</v>
          </cell>
        </row>
        <row r="1032">
          <cell r="A1032">
            <v>2005</v>
          </cell>
          <cell r="D1032" t="str">
            <v>P&amp;C</v>
          </cell>
          <cell r="F1032" t="str">
            <v>UNITED STATES OF AMERICA</v>
          </cell>
          <cell r="G1032">
            <v>0</v>
          </cell>
          <cell r="J1032" t="str">
            <v>Protected</v>
          </cell>
        </row>
        <row r="1033">
          <cell r="A1033">
            <v>2005</v>
          </cell>
          <cell r="D1033" t="str">
            <v>P&amp;C</v>
          </cell>
          <cell r="F1033" t="str">
            <v>UNITED STATES OF AMERICA</v>
          </cell>
          <cell r="G1033">
            <v>0</v>
          </cell>
          <cell r="J1033" t="str">
            <v>Protected</v>
          </cell>
        </row>
        <row r="1034">
          <cell r="A1034">
            <v>2006</v>
          </cell>
          <cell r="D1034" t="str">
            <v>P&amp;C</v>
          </cell>
          <cell r="F1034" t="str">
            <v>UNITED STATES OF AMERICA</v>
          </cell>
          <cell r="G1034">
            <v>0</v>
          </cell>
          <cell r="J1034" t="str">
            <v>Protected</v>
          </cell>
        </row>
        <row r="1035">
          <cell r="A1035">
            <v>2006</v>
          </cell>
          <cell r="D1035" t="str">
            <v>L&amp;H</v>
          </cell>
          <cell r="F1035" t="str">
            <v>UNITED STATES OF AMERICA</v>
          </cell>
          <cell r="G1035">
            <v>0</v>
          </cell>
          <cell r="J1035" t="str">
            <v>Protected</v>
          </cell>
        </row>
        <row r="1036">
          <cell r="A1036">
            <v>2006</v>
          </cell>
          <cell r="D1036" t="str">
            <v>P&amp;C</v>
          </cell>
          <cell r="F1036" t="str">
            <v>UNITED STATES OF AMERICA</v>
          </cell>
          <cell r="G1036">
            <v>0</v>
          </cell>
          <cell r="J1036" t="str">
            <v>Protected</v>
          </cell>
        </row>
        <row r="1037">
          <cell r="A1037">
            <v>2006</v>
          </cell>
          <cell r="D1037" t="str">
            <v>L&amp;H</v>
          </cell>
          <cell r="F1037" t="str">
            <v>UNITED STATES OF AMERICA</v>
          </cell>
          <cell r="G1037">
            <v>1</v>
          </cell>
          <cell r="J1037" t="str">
            <v>Protected</v>
          </cell>
        </row>
        <row r="1038">
          <cell r="A1038">
            <v>2006</v>
          </cell>
          <cell r="D1038" t="str">
            <v>P&amp;C</v>
          </cell>
          <cell r="F1038" t="str">
            <v>UNITED STATES OF AMERICA</v>
          </cell>
          <cell r="G1038">
            <v>1</v>
          </cell>
          <cell r="J1038" t="str">
            <v>Protected</v>
          </cell>
        </row>
        <row r="1039">
          <cell r="A1039">
            <v>2006</v>
          </cell>
          <cell r="D1039" t="str">
            <v>P&amp;C</v>
          </cell>
          <cell r="F1039" t="str">
            <v>UNITED STATES OF AMERICA</v>
          </cell>
          <cell r="G1039">
            <v>1</v>
          </cell>
          <cell r="J1039" t="str">
            <v>Protected</v>
          </cell>
        </row>
        <row r="1040">
          <cell r="A1040">
            <v>2006</v>
          </cell>
          <cell r="D1040" t="str">
            <v>P&amp;C</v>
          </cell>
          <cell r="F1040" t="str">
            <v>UNITED STATES OF AMERICA</v>
          </cell>
          <cell r="G1040">
            <v>1</v>
          </cell>
          <cell r="J1040" t="str">
            <v>Protected</v>
          </cell>
        </row>
        <row r="1041">
          <cell r="A1041">
            <v>2006</v>
          </cell>
          <cell r="D1041" t="str">
            <v>P&amp;C</v>
          </cell>
          <cell r="F1041" t="str">
            <v>UNITED STATES OF AMERICA</v>
          </cell>
          <cell r="G1041">
            <v>1</v>
          </cell>
          <cell r="J1041" t="str">
            <v>Protected</v>
          </cell>
        </row>
        <row r="1042">
          <cell r="A1042">
            <v>2006</v>
          </cell>
          <cell r="D1042" t="str">
            <v>P&amp;C</v>
          </cell>
          <cell r="F1042" t="str">
            <v>UNITED STATES OF AMERICA</v>
          </cell>
          <cell r="G1042">
            <v>0</v>
          </cell>
          <cell r="J1042" t="str">
            <v>Protected</v>
          </cell>
        </row>
        <row r="1043">
          <cell r="A1043">
            <v>2006</v>
          </cell>
          <cell r="D1043" t="str">
            <v>L&amp;H</v>
          </cell>
          <cell r="F1043" t="str">
            <v>UNITED STATES OF AMERICA</v>
          </cell>
          <cell r="G1043">
            <v>0</v>
          </cell>
          <cell r="J1043" t="str">
            <v>Protected</v>
          </cell>
        </row>
        <row r="1044">
          <cell r="A1044">
            <v>2006</v>
          </cell>
          <cell r="D1044" t="str">
            <v>P&amp;C</v>
          </cell>
          <cell r="F1044" t="str">
            <v>UNITED STATES OF AMERICA</v>
          </cell>
          <cell r="G1044">
            <v>0</v>
          </cell>
          <cell r="J1044" t="str">
            <v>Protected</v>
          </cell>
        </row>
        <row r="1045">
          <cell r="A1045">
            <v>2006</v>
          </cell>
          <cell r="D1045" t="str">
            <v>L&amp;H</v>
          </cell>
          <cell r="F1045" t="str">
            <v>UNITED STATES OF AMERICA</v>
          </cell>
          <cell r="G1045">
            <v>0</v>
          </cell>
          <cell r="J1045" t="str">
            <v>Protected</v>
          </cell>
        </row>
        <row r="1046">
          <cell r="A1046">
            <v>2006</v>
          </cell>
          <cell r="D1046" t="str">
            <v>L&amp;H</v>
          </cell>
          <cell r="F1046" t="str">
            <v>UNITED STATES OF AMERICA</v>
          </cell>
          <cell r="G1046">
            <v>1</v>
          </cell>
          <cell r="J1046" t="str">
            <v>Protected</v>
          </cell>
        </row>
        <row r="1047">
          <cell r="A1047">
            <v>2006</v>
          </cell>
          <cell r="D1047" t="str">
            <v>P&amp;C</v>
          </cell>
          <cell r="F1047" t="str">
            <v>UNITED STATES OF AMERICA</v>
          </cell>
          <cell r="G1047">
            <v>1</v>
          </cell>
          <cell r="J1047" t="str">
            <v>Protected</v>
          </cell>
        </row>
        <row r="1048">
          <cell r="A1048">
            <v>2006</v>
          </cell>
          <cell r="D1048" t="str">
            <v>L&amp;H</v>
          </cell>
          <cell r="F1048" t="str">
            <v>UNITED STATES OF AMERICA</v>
          </cell>
          <cell r="G1048">
            <v>1</v>
          </cell>
          <cell r="J1048" t="str">
            <v>Protected</v>
          </cell>
        </row>
        <row r="1049">
          <cell r="A1049">
            <v>2006</v>
          </cell>
          <cell r="D1049" t="str">
            <v>P&amp;C</v>
          </cell>
          <cell r="F1049" t="str">
            <v>UNITED STATES OF AMERICA</v>
          </cell>
          <cell r="G1049">
            <v>1</v>
          </cell>
          <cell r="J1049" t="str">
            <v>Protected</v>
          </cell>
        </row>
        <row r="1050">
          <cell r="A1050">
            <v>2006</v>
          </cell>
          <cell r="D1050" t="str">
            <v>L&amp;H</v>
          </cell>
          <cell r="F1050" t="str">
            <v>UNITED STATES OF AMERICA</v>
          </cell>
          <cell r="G1050">
            <v>1</v>
          </cell>
          <cell r="J1050" t="str">
            <v>Protected</v>
          </cell>
        </row>
        <row r="1051">
          <cell r="A1051">
            <v>2006</v>
          </cell>
          <cell r="D1051" t="str">
            <v>L&amp;H</v>
          </cell>
          <cell r="F1051" t="str">
            <v>UNITED STATES OF AMERICA</v>
          </cell>
          <cell r="G1051">
            <v>1</v>
          </cell>
          <cell r="J1051" t="str">
            <v>Protected</v>
          </cell>
        </row>
        <row r="1052">
          <cell r="A1052">
            <v>2006</v>
          </cell>
          <cell r="D1052" t="str">
            <v>L&amp;H</v>
          </cell>
          <cell r="F1052" t="str">
            <v>UNITED STATES OF AMERICA</v>
          </cell>
          <cell r="G1052">
            <v>1</v>
          </cell>
          <cell r="J1052" t="str">
            <v>Protected</v>
          </cell>
        </row>
        <row r="1053">
          <cell r="A1053">
            <v>2006</v>
          </cell>
          <cell r="D1053" t="str">
            <v>P&amp;C</v>
          </cell>
          <cell r="F1053" t="str">
            <v>UNITED STATES OF AMERICA</v>
          </cell>
          <cell r="G1053">
            <v>1</v>
          </cell>
          <cell r="J1053" t="str">
            <v>Protected</v>
          </cell>
        </row>
        <row r="1054">
          <cell r="A1054">
            <v>2006</v>
          </cell>
          <cell r="D1054" t="str">
            <v>P&amp;C</v>
          </cell>
          <cell r="F1054" t="str">
            <v>UNITED STATES OF AMERICA</v>
          </cell>
          <cell r="G1054">
            <v>1</v>
          </cell>
          <cell r="J1054" t="str">
            <v>Protected</v>
          </cell>
        </row>
        <row r="1055">
          <cell r="A1055">
            <v>2006</v>
          </cell>
          <cell r="D1055" t="str">
            <v>P&amp;C</v>
          </cell>
          <cell r="F1055" t="str">
            <v>UNITED STATES OF AMERICA</v>
          </cell>
          <cell r="G1055">
            <v>1</v>
          </cell>
          <cell r="J1055" t="str">
            <v>Protected</v>
          </cell>
        </row>
        <row r="1056">
          <cell r="A1056">
            <v>2006</v>
          </cell>
          <cell r="D1056" t="str">
            <v>P&amp;C</v>
          </cell>
          <cell r="F1056" t="str">
            <v>UNITED STATES OF AMERICA</v>
          </cell>
          <cell r="G1056">
            <v>1</v>
          </cell>
          <cell r="J1056" t="str">
            <v>Protected</v>
          </cell>
        </row>
        <row r="1057">
          <cell r="A1057">
            <v>2006</v>
          </cell>
          <cell r="D1057" t="str">
            <v>P&amp;C</v>
          </cell>
          <cell r="F1057" t="str">
            <v>UNITED STATES OF AMERICA</v>
          </cell>
          <cell r="G1057">
            <v>1</v>
          </cell>
          <cell r="J1057" t="str">
            <v>Protected</v>
          </cell>
        </row>
        <row r="1058">
          <cell r="A1058">
            <v>2006</v>
          </cell>
          <cell r="D1058" t="str">
            <v>P&amp;C</v>
          </cell>
          <cell r="F1058" t="str">
            <v>UNITED STATES OF AMERICA</v>
          </cell>
          <cell r="G1058">
            <v>0</v>
          </cell>
          <cell r="J1058" t="str">
            <v>Protected</v>
          </cell>
        </row>
        <row r="1059">
          <cell r="A1059">
            <v>2006</v>
          </cell>
          <cell r="D1059" t="str">
            <v>P&amp;C</v>
          </cell>
          <cell r="F1059" t="str">
            <v>UNITED STATES OF AMERICA</v>
          </cell>
          <cell r="G1059">
            <v>0</v>
          </cell>
          <cell r="J1059" t="str">
            <v>Protected</v>
          </cell>
        </row>
        <row r="1060">
          <cell r="A1060">
            <v>2007</v>
          </cell>
          <cell r="D1060" t="str">
            <v>L&amp;H</v>
          </cell>
          <cell r="F1060" t="str">
            <v>UNITED STATES OF AMERICA</v>
          </cell>
          <cell r="G1060">
            <v>1</v>
          </cell>
          <cell r="J1060" t="str">
            <v>Protected</v>
          </cell>
        </row>
        <row r="1061">
          <cell r="A1061">
            <v>2007</v>
          </cell>
          <cell r="D1061" t="str">
            <v>P&amp;C</v>
          </cell>
          <cell r="F1061" t="str">
            <v>UNITED STATES OF AMERICA</v>
          </cell>
          <cell r="G1061">
            <v>1</v>
          </cell>
          <cell r="J1061" t="str">
            <v>Protected</v>
          </cell>
        </row>
        <row r="1062">
          <cell r="A1062">
            <v>2007</v>
          </cell>
          <cell r="D1062" t="str">
            <v>L&amp;H</v>
          </cell>
          <cell r="F1062" t="str">
            <v>UNITED STATES OF AMERICA</v>
          </cell>
          <cell r="G1062">
            <v>0</v>
          </cell>
          <cell r="J1062" t="str">
            <v>Protected</v>
          </cell>
        </row>
        <row r="1063">
          <cell r="A1063">
            <v>2007</v>
          </cell>
          <cell r="D1063" t="str">
            <v>L&amp;H</v>
          </cell>
          <cell r="F1063" t="str">
            <v>UNITED STATES OF AMERICA</v>
          </cell>
          <cell r="G1063">
            <v>0</v>
          </cell>
          <cell r="J1063" t="str">
            <v>Protected</v>
          </cell>
        </row>
        <row r="1064">
          <cell r="A1064">
            <v>2007</v>
          </cell>
          <cell r="D1064" t="str">
            <v>L&amp;H</v>
          </cell>
          <cell r="F1064" t="str">
            <v>UNITED STATES OF AMERICA</v>
          </cell>
          <cell r="G1064">
            <v>0</v>
          </cell>
          <cell r="J1064" t="str">
            <v>Protected</v>
          </cell>
        </row>
        <row r="1065">
          <cell r="A1065">
            <v>2007</v>
          </cell>
          <cell r="D1065" t="str">
            <v>P&amp;C</v>
          </cell>
          <cell r="F1065" t="str">
            <v>UNITED STATES OF AMERICA</v>
          </cell>
          <cell r="G1065">
            <v>1</v>
          </cell>
          <cell r="J1065" t="str">
            <v>Protected</v>
          </cell>
        </row>
        <row r="1066">
          <cell r="A1066">
            <v>2007</v>
          </cell>
          <cell r="D1066" t="str">
            <v>P&amp;C</v>
          </cell>
          <cell r="F1066" t="str">
            <v>UNITED STATES OF AMERICA</v>
          </cell>
          <cell r="G1066">
            <v>1</v>
          </cell>
          <cell r="J1066" t="str">
            <v>Protected</v>
          </cell>
        </row>
        <row r="1067">
          <cell r="A1067">
            <v>2007</v>
          </cell>
          <cell r="D1067" t="str">
            <v>P&amp;C</v>
          </cell>
          <cell r="F1067" t="str">
            <v>UNITED STATES OF AMERICA</v>
          </cell>
          <cell r="G1067">
            <v>1</v>
          </cell>
          <cell r="J1067" t="str">
            <v>Protected</v>
          </cell>
        </row>
        <row r="1068">
          <cell r="A1068">
            <v>2007</v>
          </cell>
          <cell r="D1068" t="str">
            <v>P&amp;C</v>
          </cell>
          <cell r="F1068" t="str">
            <v>UNITED STATES OF AMERICA</v>
          </cell>
          <cell r="G1068">
            <v>1</v>
          </cell>
          <cell r="J1068" t="str">
            <v>Protected</v>
          </cell>
        </row>
        <row r="1069">
          <cell r="A1069">
            <v>2007</v>
          </cell>
          <cell r="D1069" t="str">
            <v>P&amp;C</v>
          </cell>
          <cell r="F1069" t="str">
            <v>UNITED STATES OF AMERICA</v>
          </cell>
          <cell r="G1069">
            <v>1</v>
          </cell>
          <cell r="J1069" t="str">
            <v>Protected</v>
          </cell>
        </row>
        <row r="1070">
          <cell r="A1070">
            <v>2007</v>
          </cell>
          <cell r="D1070" t="str">
            <v>L&amp;H</v>
          </cell>
          <cell r="F1070" t="str">
            <v>UNITED STATES OF AMERICA</v>
          </cell>
          <cell r="G1070">
            <v>1</v>
          </cell>
          <cell r="J1070" t="str">
            <v>Protected</v>
          </cell>
        </row>
        <row r="1071">
          <cell r="A1071">
            <v>2007</v>
          </cell>
          <cell r="D1071" t="str">
            <v>L&amp;H</v>
          </cell>
          <cell r="F1071" t="str">
            <v>UNITED STATES OF AMERICA</v>
          </cell>
          <cell r="G1071">
            <v>1</v>
          </cell>
          <cell r="J1071" t="str">
            <v>Protected</v>
          </cell>
        </row>
        <row r="1072">
          <cell r="A1072">
            <v>2007</v>
          </cell>
          <cell r="D1072" t="str">
            <v>P&amp;C</v>
          </cell>
          <cell r="F1072" t="str">
            <v>UNITED STATES OF AMERICA</v>
          </cell>
          <cell r="G1072">
            <v>1</v>
          </cell>
          <cell r="J1072" t="str">
            <v>Protected</v>
          </cell>
        </row>
        <row r="1073">
          <cell r="A1073">
            <v>2007</v>
          </cell>
          <cell r="D1073" t="str">
            <v>L&amp;H</v>
          </cell>
          <cell r="F1073" t="str">
            <v>UNITED STATES OF AMERICA</v>
          </cell>
          <cell r="G1073">
            <v>0</v>
          </cell>
          <cell r="J1073" t="str">
            <v>Protected</v>
          </cell>
        </row>
        <row r="1074">
          <cell r="A1074">
            <v>2008</v>
          </cell>
          <cell r="D1074" t="str">
            <v>L&amp;H</v>
          </cell>
          <cell r="F1074" t="str">
            <v>UNITED STATES OF AMERICA</v>
          </cell>
          <cell r="G1074">
            <v>1</v>
          </cell>
          <cell r="J1074" t="str">
            <v>Protected</v>
          </cell>
        </row>
        <row r="1075">
          <cell r="A1075">
            <v>2008</v>
          </cell>
          <cell r="D1075" t="str">
            <v>P&amp;C</v>
          </cell>
          <cell r="F1075" t="str">
            <v>UNITED STATES OF AMERICA</v>
          </cell>
          <cell r="G1075">
            <v>1</v>
          </cell>
          <cell r="J1075" t="str">
            <v>Protected</v>
          </cell>
        </row>
        <row r="1076">
          <cell r="A1076">
            <v>2008</v>
          </cell>
          <cell r="D1076" t="str">
            <v>P&amp;C</v>
          </cell>
          <cell r="F1076" t="str">
            <v>UNITED STATES OF AMERICA</v>
          </cell>
          <cell r="G1076">
            <v>0</v>
          </cell>
          <cell r="J1076" t="str">
            <v>Protected</v>
          </cell>
        </row>
        <row r="1077">
          <cell r="A1077">
            <v>2008</v>
          </cell>
          <cell r="D1077" t="str">
            <v>P&amp;C</v>
          </cell>
          <cell r="F1077" t="str">
            <v>UNITED STATES OF AMERICA</v>
          </cell>
          <cell r="G1077">
            <v>1</v>
          </cell>
          <cell r="J1077" t="str">
            <v>Protected</v>
          </cell>
        </row>
        <row r="1078">
          <cell r="A1078">
            <v>2008</v>
          </cell>
          <cell r="D1078" t="str">
            <v>P&amp;C</v>
          </cell>
          <cell r="F1078" t="str">
            <v>UNITED STATES OF AMERICA</v>
          </cell>
          <cell r="G1078">
            <v>0</v>
          </cell>
          <cell r="J1078" t="str">
            <v>Protected</v>
          </cell>
        </row>
        <row r="1079">
          <cell r="A1079">
            <v>2008</v>
          </cell>
          <cell r="D1079" t="str">
            <v>L&amp;H</v>
          </cell>
          <cell r="F1079" t="str">
            <v>UNITED STATES OF AMERICA</v>
          </cell>
          <cell r="G1079">
            <v>0</v>
          </cell>
          <cell r="J1079" t="str">
            <v>Protected</v>
          </cell>
        </row>
        <row r="1080">
          <cell r="A1080">
            <v>2008</v>
          </cell>
          <cell r="D1080" t="str">
            <v>P&amp;C</v>
          </cell>
          <cell r="F1080" t="str">
            <v>UNITED STATES OF AMERICA</v>
          </cell>
          <cell r="G1080">
            <v>1</v>
          </cell>
          <cell r="J1080" t="str">
            <v>Protected</v>
          </cell>
        </row>
        <row r="1081">
          <cell r="A1081">
            <v>2008</v>
          </cell>
          <cell r="D1081" t="str">
            <v>P&amp;C</v>
          </cell>
          <cell r="F1081" t="str">
            <v>UNITED STATES OF AMERICA</v>
          </cell>
          <cell r="G1081">
            <v>1</v>
          </cell>
          <cell r="J1081" t="str">
            <v>Protected</v>
          </cell>
        </row>
        <row r="1082">
          <cell r="A1082">
            <v>2008</v>
          </cell>
          <cell r="D1082" t="str">
            <v>L&amp;H</v>
          </cell>
          <cell r="F1082" t="str">
            <v>UNITED STATES OF AMERICA</v>
          </cell>
          <cell r="G1082">
            <v>1</v>
          </cell>
          <cell r="J1082" t="str">
            <v>Protected</v>
          </cell>
        </row>
        <row r="1083">
          <cell r="A1083">
            <v>2008</v>
          </cell>
          <cell r="D1083" t="str">
            <v>L&amp;H</v>
          </cell>
          <cell r="F1083" t="str">
            <v>UNITED STATES OF AMERICA</v>
          </cell>
          <cell r="G1083">
            <v>1</v>
          </cell>
          <cell r="J1083" t="str">
            <v>Protected</v>
          </cell>
        </row>
        <row r="1084">
          <cell r="A1084">
            <v>2008</v>
          </cell>
          <cell r="D1084" t="str">
            <v>L&amp;H</v>
          </cell>
          <cell r="F1084" t="str">
            <v>UNITED STATES OF AMERICA</v>
          </cell>
          <cell r="G1084">
            <v>1</v>
          </cell>
          <cell r="J1084" t="str">
            <v>Protected</v>
          </cell>
        </row>
        <row r="1085">
          <cell r="A1085">
            <v>2008</v>
          </cell>
          <cell r="D1085" t="str">
            <v>P&amp;C</v>
          </cell>
          <cell r="F1085" t="str">
            <v>UNITED STATES OF AMERICA</v>
          </cell>
          <cell r="G1085">
            <v>0</v>
          </cell>
          <cell r="J1085" t="str">
            <v>Protected</v>
          </cell>
        </row>
        <row r="1086">
          <cell r="A1086">
            <v>2008</v>
          </cell>
          <cell r="D1086" t="str">
            <v>P&amp;C</v>
          </cell>
          <cell r="F1086" t="str">
            <v>UNITED STATES OF AMERICA</v>
          </cell>
          <cell r="G1086">
            <v>1</v>
          </cell>
          <cell r="J1086" t="str">
            <v>Protected</v>
          </cell>
        </row>
        <row r="1087">
          <cell r="A1087">
            <v>2008</v>
          </cell>
          <cell r="D1087" t="str">
            <v>L&amp;H</v>
          </cell>
          <cell r="F1087" t="str">
            <v>UNITED STATES OF AMERICA</v>
          </cell>
          <cell r="G1087">
            <v>1</v>
          </cell>
          <cell r="J1087" t="str">
            <v>Protected</v>
          </cell>
        </row>
        <row r="1088">
          <cell r="A1088">
            <v>2008</v>
          </cell>
          <cell r="D1088" t="str">
            <v>L&amp;H</v>
          </cell>
          <cell r="F1088" t="str">
            <v>UNITED STATES OF AMERICA</v>
          </cell>
          <cell r="G1088">
            <v>1</v>
          </cell>
          <cell r="J1088" t="str">
            <v>Protected</v>
          </cell>
        </row>
        <row r="1089">
          <cell r="A1089">
            <v>2008</v>
          </cell>
          <cell r="D1089" t="str">
            <v>P&amp;C</v>
          </cell>
          <cell r="F1089" t="str">
            <v>UNITED STATES OF AMERICA</v>
          </cell>
          <cell r="G1089">
            <v>1</v>
          </cell>
          <cell r="J1089" t="str">
            <v>Protected</v>
          </cell>
        </row>
        <row r="1090">
          <cell r="A1090">
            <v>2008</v>
          </cell>
          <cell r="D1090" t="str">
            <v>L&amp;H</v>
          </cell>
          <cell r="F1090" t="str">
            <v>UNITED STATES OF AMERICA</v>
          </cell>
          <cell r="G1090">
            <v>0</v>
          </cell>
          <cell r="J1090" t="str">
            <v>Protected</v>
          </cell>
        </row>
        <row r="1091">
          <cell r="A1091">
            <v>2009</v>
          </cell>
          <cell r="D1091" t="str">
            <v>L&amp;H</v>
          </cell>
          <cell r="F1091" t="str">
            <v>UNITED STATES OF AMERICA</v>
          </cell>
          <cell r="G1091">
            <v>1</v>
          </cell>
          <cell r="J1091" t="str">
            <v>Protected</v>
          </cell>
        </row>
        <row r="1092">
          <cell r="A1092">
            <v>2009</v>
          </cell>
          <cell r="D1092" t="str">
            <v>P&amp;C</v>
          </cell>
          <cell r="F1092" t="str">
            <v>UNITED STATES OF AMERICA</v>
          </cell>
          <cell r="G1092">
            <v>0</v>
          </cell>
          <cell r="J1092" t="str">
            <v>Protected</v>
          </cell>
        </row>
        <row r="1093">
          <cell r="A1093">
            <v>2009</v>
          </cell>
          <cell r="D1093" t="str">
            <v>P&amp;C</v>
          </cell>
          <cell r="F1093" t="str">
            <v>UNITED STATES OF AMERICA</v>
          </cell>
          <cell r="G1093">
            <v>0</v>
          </cell>
          <cell r="J1093" t="str">
            <v>Protected</v>
          </cell>
        </row>
        <row r="1094">
          <cell r="A1094">
            <v>2009</v>
          </cell>
          <cell r="D1094" t="str">
            <v>P&amp;C</v>
          </cell>
          <cell r="F1094" t="str">
            <v>UNITED STATES OF AMERICA</v>
          </cell>
          <cell r="G1094">
            <v>1</v>
          </cell>
          <cell r="J1094" t="str">
            <v>Protected</v>
          </cell>
        </row>
        <row r="1095">
          <cell r="A1095">
            <v>2009</v>
          </cell>
          <cell r="D1095" t="str">
            <v>P&amp;C</v>
          </cell>
          <cell r="F1095" t="str">
            <v>UNITED STATES OF AMERICA</v>
          </cell>
          <cell r="G1095">
            <v>1</v>
          </cell>
          <cell r="J1095" t="str">
            <v>Protected</v>
          </cell>
        </row>
        <row r="1096">
          <cell r="A1096">
            <v>2009</v>
          </cell>
          <cell r="D1096" t="str">
            <v>P&amp;C</v>
          </cell>
          <cell r="F1096" t="str">
            <v>UNITED STATES OF AMERICA</v>
          </cell>
          <cell r="G1096">
            <v>1</v>
          </cell>
          <cell r="J1096" t="str">
            <v>Protected</v>
          </cell>
        </row>
        <row r="1097">
          <cell r="A1097">
            <v>2009</v>
          </cell>
          <cell r="D1097" t="str">
            <v>P&amp;C</v>
          </cell>
          <cell r="F1097" t="str">
            <v>UNITED STATES OF AMERICA</v>
          </cell>
          <cell r="G1097">
            <v>1</v>
          </cell>
          <cell r="J1097" t="str">
            <v>Protected</v>
          </cell>
        </row>
        <row r="1098">
          <cell r="A1098">
            <v>2009</v>
          </cell>
          <cell r="D1098" t="str">
            <v>P&amp;C</v>
          </cell>
          <cell r="F1098" t="str">
            <v>UNITED STATES OF AMERICA</v>
          </cell>
          <cell r="G1098">
            <v>1</v>
          </cell>
          <cell r="J1098" t="str">
            <v>Protected</v>
          </cell>
        </row>
        <row r="1099">
          <cell r="A1099">
            <v>2009</v>
          </cell>
          <cell r="D1099" t="str">
            <v>L&amp;H</v>
          </cell>
          <cell r="F1099" t="str">
            <v>UNITED STATES OF AMERICA</v>
          </cell>
          <cell r="G1099">
            <v>0</v>
          </cell>
          <cell r="J1099" t="str">
            <v>Protected</v>
          </cell>
        </row>
        <row r="1100">
          <cell r="A1100">
            <v>2009</v>
          </cell>
          <cell r="D1100" t="str">
            <v>L&amp;H</v>
          </cell>
          <cell r="F1100" t="str">
            <v>UNITED STATES OF AMERICA</v>
          </cell>
          <cell r="G1100">
            <v>0</v>
          </cell>
          <cell r="J1100" t="str">
            <v>Protected</v>
          </cell>
        </row>
        <row r="1101">
          <cell r="A1101">
            <v>2009</v>
          </cell>
          <cell r="D1101" t="str">
            <v>P&amp;C</v>
          </cell>
          <cell r="F1101" t="str">
            <v>UNITED STATES OF AMERICA</v>
          </cell>
          <cell r="G1101">
            <v>0</v>
          </cell>
          <cell r="J1101" t="str">
            <v>Protected</v>
          </cell>
        </row>
        <row r="1102">
          <cell r="A1102">
            <v>2009</v>
          </cell>
          <cell r="D1102" t="str">
            <v>P&amp;C</v>
          </cell>
          <cell r="F1102" t="str">
            <v>UNITED STATES OF AMERICA</v>
          </cell>
          <cell r="G1102">
            <v>1</v>
          </cell>
          <cell r="J1102" t="str">
            <v>Protected</v>
          </cell>
        </row>
        <row r="1103">
          <cell r="A1103">
            <v>2009</v>
          </cell>
          <cell r="D1103" t="str">
            <v>P&amp;C</v>
          </cell>
          <cell r="F1103" t="str">
            <v>UNITED STATES OF AMERICA</v>
          </cell>
          <cell r="G1103">
            <v>1</v>
          </cell>
          <cell r="J1103" t="str">
            <v>Protected</v>
          </cell>
        </row>
        <row r="1104">
          <cell r="A1104">
            <v>2009</v>
          </cell>
          <cell r="D1104" t="str">
            <v>L&amp;H</v>
          </cell>
          <cell r="F1104" t="str">
            <v>UNITED STATES OF AMERICA</v>
          </cell>
          <cell r="G1104">
            <v>0</v>
          </cell>
          <cell r="J1104" t="str">
            <v>Protected</v>
          </cell>
        </row>
        <row r="1105">
          <cell r="A1105">
            <v>2009</v>
          </cell>
          <cell r="D1105" t="str">
            <v>P&amp;C</v>
          </cell>
          <cell r="F1105" t="str">
            <v>UNITED STATES OF AMERICA</v>
          </cell>
          <cell r="G1105">
            <v>1</v>
          </cell>
          <cell r="J1105" t="str">
            <v>Protected</v>
          </cell>
        </row>
        <row r="1106">
          <cell r="A1106">
            <v>2009</v>
          </cell>
          <cell r="D1106" t="str">
            <v>L&amp;H</v>
          </cell>
          <cell r="F1106" t="str">
            <v>UNITED STATES OF AMERICA</v>
          </cell>
          <cell r="G1106">
            <v>1</v>
          </cell>
          <cell r="J1106" t="str">
            <v>Protected</v>
          </cell>
        </row>
        <row r="1107">
          <cell r="A1107">
            <v>2009</v>
          </cell>
          <cell r="D1107" t="str">
            <v>L&amp;H</v>
          </cell>
          <cell r="F1107" t="str">
            <v>UNITED STATES OF AMERICA</v>
          </cell>
          <cell r="G1107">
            <v>1</v>
          </cell>
          <cell r="J1107" t="str">
            <v>Protected</v>
          </cell>
        </row>
        <row r="1108">
          <cell r="A1108">
            <v>2009</v>
          </cell>
          <cell r="D1108" t="str">
            <v>L&amp;H</v>
          </cell>
          <cell r="F1108" t="str">
            <v>UNITED STATES OF AMERICA</v>
          </cell>
          <cell r="G1108">
            <v>1</v>
          </cell>
          <cell r="J1108" t="str">
            <v>Protected</v>
          </cell>
        </row>
        <row r="1109">
          <cell r="A1109">
            <v>2009</v>
          </cell>
          <cell r="D1109" t="str">
            <v>P&amp;C</v>
          </cell>
          <cell r="F1109" t="str">
            <v>UNITED STATES OF AMERICA</v>
          </cell>
          <cell r="G1109">
            <v>1</v>
          </cell>
          <cell r="J1109" t="str">
            <v>Protected</v>
          </cell>
        </row>
        <row r="1110">
          <cell r="A1110">
            <v>2009</v>
          </cell>
          <cell r="D1110" t="str">
            <v>L&amp;H</v>
          </cell>
          <cell r="F1110" t="str">
            <v>UNITED STATES OF AMERICA</v>
          </cell>
          <cell r="G1110">
            <v>1</v>
          </cell>
          <cell r="J1110" t="str">
            <v>Protected</v>
          </cell>
        </row>
        <row r="1111">
          <cell r="A1111">
            <v>2009</v>
          </cell>
          <cell r="D1111" t="str">
            <v>P&amp;C</v>
          </cell>
          <cell r="F1111" t="str">
            <v>UNITED STATES OF AMERICA</v>
          </cell>
          <cell r="G1111">
            <v>1</v>
          </cell>
          <cell r="J1111" t="str">
            <v>Protected</v>
          </cell>
        </row>
        <row r="1112">
          <cell r="A1112">
            <v>2009</v>
          </cell>
          <cell r="D1112" t="str">
            <v>P&amp;C</v>
          </cell>
          <cell r="F1112" t="str">
            <v>UNITED STATES OF AMERICA</v>
          </cell>
          <cell r="G1112">
            <v>1</v>
          </cell>
          <cell r="J1112" t="str">
            <v>Protected</v>
          </cell>
        </row>
        <row r="1113">
          <cell r="A1113">
            <v>2009</v>
          </cell>
          <cell r="D1113" t="str">
            <v>L&amp;H</v>
          </cell>
          <cell r="F1113" t="str">
            <v>UNITED STATES OF AMERICA</v>
          </cell>
          <cell r="G1113">
            <v>1</v>
          </cell>
          <cell r="J1113" t="str">
            <v>Protected</v>
          </cell>
        </row>
        <row r="1114">
          <cell r="A1114">
            <v>2009</v>
          </cell>
          <cell r="D1114" t="str">
            <v>L&amp;H</v>
          </cell>
          <cell r="F1114" t="str">
            <v>UNITED STATES OF AMERICA</v>
          </cell>
          <cell r="G1114">
            <v>0</v>
          </cell>
          <cell r="J1114" t="str">
            <v>Protected</v>
          </cell>
        </row>
        <row r="1115">
          <cell r="A1115">
            <v>2010</v>
          </cell>
          <cell r="D1115" t="str">
            <v>L&amp;H</v>
          </cell>
          <cell r="F1115" t="str">
            <v>UNITED STATES OF AMERICA</v>
          </cell>
          <cell r="G1115">
            <v>0</v>
          </cell>
          <cell r="J1115" t="str">
            <v>Protected</v>
          </cell>
        </row>
        <row r="1116">
          <cell r="A1116">
            <v>2010</v>
          </cell>
          <cell r="D1116" t="str">
            <v>L&amp;H</v>
          </cell>
          <cell r="F1116" t="str">
            <v>UNITED STATES OF AMERICA</v>
          </cell>
          <cell r="G1116">
            <v>0</v>
          </cell>
          <cell r="J1116" t="str">
            <v>Protected</v>
          </cell>
        </row>
        <row r="1117">
          <cell r="A1117">
            <v>2010</v>
          </cell>
          <cell r="D1117" t="str">
            <v>L&amp;H</v>
          </cell>
          <cell r="F1117" t="str">
            <v>UNITED STATES OF AMERICA</v>
          </cell>
          <cell r="G1117">
            <v>1</v>
          </cell>
          <cell r="J1117" t="str">
            <v>Protected</v>
          </cell>
        </row>
        <row r="1118">
          <cell r="A1118">
            <v>2010</v>
          </cell>
          <cell r="D1118" t="str">
            <v>L&amp;H</v>
          </cell>
          <cell r="F1118" t="str">
            <v>UNITED STATES OF AMERICA</v>
          </cell>
          <cell r="G1118">
            <v>1</v>
          </cell>
          <cell r="J1118" t="str">
            <v>Protected</v>
          </cell>
        </row>
        <row r="1119">
          <cell r="A1119">
            <v>2010</v>
          </cell>
          <cell r="D1119" t="str">
            <v>P&amp;C</v>
          </cell>
          <cell r="F1119" t="str">
            <v>UNITED STATES OF AMERICA</v>
          </cell>
          <cell r="G1119">
            <v>1</v>
          </cell>
          <cell r="J1119" t="str">
            <v>Protected</v>
          </cell>
        </row>
        <row r="1120">
          <cell r="A1120">
            <v>2010</v>
          </cell>
          <cell r="D1120" t="str">
            <v>P&amp;C</v>
          </cell>
          <cell r="F1120" t="str">
            <v>UNITED STATES OF AMERICA</v>
          </cell>
          <cell r="G1120">
            <v>1</v>
          </cell>
          <cell r="J1120" t="str">
            <v>Protected</v>
          </cell>
        </row>
        <row r="1121">
          <cell r="A1121">
            <v>2010</v>
          </cell>
          <cell r="D1121" t="str">
            <v>P&amp;C</v>
          </cell>
          <cell r="F1121" t="str">
            <v>UNITED STATES OF AMERICA</v>
          </cell>
          <cell r="G1121">
            <v>1</v>
          </cell>
          <cell r="J1121" t="str">
            <v>Protected</v>
          </cell>
        </row>
        <row r="1122">
          <cell r="A1122">
            <v>2010</v>
          </cell>
          <cell r="D1122" t="str">
            <v>P&amp;C</v>
          </cell>
          <cell r="F1122" t="str">
            <v>UNITED STATES OF AMERICA</v>
          </cell>
          <cell r="G1122">
            <v>1</v>
          </cell>
          <cell r="J1122" t="str">
            <v>Protected</v>
          </cell>
        </row>
        <row r="1123">
          <cell r="A1123">
            <v>2010</v>
          </cell>
          <cell r="D1123" t="str">
            <v>P&amp;C</v>
          </cell>
          <cell r="F1123" t="str">
            <v>UNITED STATES OF AMERICA</v>
          </cell>
          <cell r="G1123">
            <v>1</v>
          </cell>
          <cell r="J1123" t="str">
            <v>Protected</v>
          </cell>
        </row>
        <row r="1124">
          <cell r="A1124">
            <v>2010</v>
          </cell>
          <cell r="D1124" t="str">
            <v>P&amp;C</v>
          </cell>
          <cell r="F1124" t="str">
            <v>UNITED STATES OF AMERICA</v>
          </cell>
          <cell r="G1124">
            <v>1</v>
          </cell>
          <cell r="J1124" t="str">
            <v>Protected</v>
          </cell>
        </row>
        <row r="1125">
          <cell r="A1125">
            <v>2010</v>
          </cell>
          <cell r="D1125" t="str">
            <v>P&amp;C</v>
          </cell>
          <cell r="F1125" t="str">
            <v>UNITED STATES OF AMERICA</v>
          </cell>
          <cell r="G1125">
            <v>1</v>
          </cell>
          <cell r="J1125" t="str">
            <v>Protected</v>
          </cell>
        </row>
        <row r="1126">
          <cell r="A1126">
            <v>2010</v>
          </cell>
          <cell r="D1126" t="str">
            <v>P&amp;C</v>
          </cell>
          <cell r="F1126" t="str">
            <v>UNITED STATES OF AMERICA</v>
          </cell>
          <cell r="G1126">
            <v>1</v>
          </cell>
          <cell r="J1126" t="str">
            <v>Protected</v>
          </cell>
        </row>
        <row r="1127">
          <cell r="A1127">
            <v>2010</v>
          </cell>
          <cell r="D1127" t="str">
            <v>P&amp;C</v>
          </cell>
          <cell r="F1127" t="str">
            <v>UNITED STATES OF AMERICA</v>
          </cell>
          <cell r="G1127">
            <v>0</v>
          </cell>
          <cell r="J1127" t="str">
            <v>Protected</v>
          </cell>
        </row>
        <row r="1128">
          <cell r="A1128">
            <v>2010</v>
          </cell>
          <cell r="D1128" t="str">
            <v>L&amp;H</v>
          </cell>
          <cell r="F1128" t="str">
            <v>UNITED STATES OF AMERICA</v>
          </cell>
          <cell r="G1128">
            <v>0</v>
          </cell>
          <cell r="J1128" t="str">
            <v>Protected</v>
          </cell>
        </row>
        <row r="1129">
          <cell r="A1129">
            <v>2010</v>
          </cell>
          <cell r="D1129" t="str">
            <v>P&amp;C</v>
          </cell>
          <cell r="F1129" t="str">
            <v>UNITED STATES OF AMERICA</v>
          </cell>
          <cell r="G1129">
            <v>0</v>
          </cell>
          <cell r="J1129" t="str">
            <v>Protected</v>
          </cell>
        </row>
        <row r="1130">
          <cell r="A1130">
            <v>2010</v>
          </cell>
          <cell r="D1130" t="str">
            <v>P&amp;C</v>
          </cell>
          <cell r="F1130" t="str">
            <v>UNITED STATES OF AMERICA</v>
          </cell>
          <cell r="G1130">
            <v>1</v>
          </cell>
          <cell r="J1130" t="str">
            <v>Protected</v>
          </cell>
        </row>
        <row r="1131">
          <cell r="A1131">
            <v>2010</v>
          </cell>
          <cell r="D1131" t="str">
            <v>P&amp;C</v>
          </cell>
          <cell r="F1131" t="str">
            <v>UNITED STATES OF AMERICA</v>
          </cell>
          <cell r="G1131">
            <v>1</v>
          </cell>
          <cell r="J1131" t="str">
            <v>Protected</v>
          </cell>
        </row>
        <row r="1132">
          <cell r="A1132">
            <v>2010</v>
          </cell>
          <cell r="D1132" t="str">
            <v>P&amp;C</v>
          </cell>
          <cell r="F1132" t="str">
            <v>UNITED STATES OF AMERICA</v>
          </cell>
          <cell r="G1132">
            <v>1</v>
          </cell>
          <cell r="J1132" t="str">
            <v>Protected</v>
          </cell>
        </row>
        <row r="1133">
          <cell r="A1133">
            <v>2010</v>
          </cell>
          <cell r="D1133" t="str">
            <v>P&amp;C</v>
          </cell>
          <cell r="F1133" t="str">
            <v>UNITED STATES OF AMERICA</v>
          </cell>
          <cell r="G1133">
            <v>1</v>
          </cell>
          <cell r="J1133" t="str">
            <v>Protected</v>
          </cell>
        </row>
        <row r="1134">
          <cell r="A1134">
            <v>2010</v>
          </cell>
          <cell r="D1134" t="str">
            <v>P&amp;C</v>
          </cell>
          <cell r="F1134" t="str">
            <v>UNITED STATES OF AMERICA</v>
          </cell>
          <cell r="G1134">
            <v>1</v>
          </cell>
          <cell r="J1134" t="str">
            <v>Protected</v>
          </cell>
        </row>
        <row r="1135">
          <cell r="A1135">
            <v>2010</v>
          </cell>
          <cell r="D1135" t="str">
            <v>L&amp;H</v>
          </cell>
          <cell r="F1135" t="str">
            <v>UNITED STATES OF AMERICA</v>
          </cell>
          <cell r="G1135">
            <v>1</v>
          </cell>
          <cell r="J1135" t="str">
            <v>Protected</v>
          </cell>
        </row>
        <row r="1136">
          <cell r="A1136">
            <v>2010</v>
          </cell>
          <cell r="D1136" t="str">
            <v>P&amp;C</v>
          </cell>
          <cell r="F1136" t="str">
            <v>UNITED STATES OF AMERICA</v>
          </cell>
          <cell r="G1136">
            <v>0</v>
          </cell>
          <cell r="J1136" t="str">
            <v>Protected</v>
          </cell>
        </row>
        <row r="1137">
          <cell r="A1137">
            <v>2011</v>
          </cell>
          <cell r="D1137" t="str">
            <v>L&amp;H</v>
          </cell>
          <cell r="F1137" t="str">
            <v>UNITED STATES OF AMERICA</v>
          </cell>
          <cell r="G1137">
            <v>0</v>
          </cell>
          <cell r="J1137" t="str">
            <v>Protected</v>
          </cell>
        </row>
        <row r="1138">
          <cell r="A1138">
            <v>2011</v>
          </cell>
          <cell r="D1138" t="str">
            <v>P&amp;C</v>
          </cell>
          <cell r="F1138" t="str">
            <v>UNITED STATES OF AMERICA</v>
          </cell>
          <cell r="G1138">
            <v>0</v>
          </cell>
          <cell r="J1138" t="str">
            <v>Protected</v>
          </cell>
        </row>
        <row r="1139">
          <cell r="A1139">
            <v>2011</v>
          </cell>
          <cell r="D1139" t="str">
            <v>P&amp;C</v>
          </cell>
          <cell r="F1139" t="str">
            <v>UNITED STATES OF AMERICA</v>
          </cell>
          <cell r="G1139">
            <v>0</v>
          </cell>
          <cell r="J1139" t="str">
            <v>Protected</v>
          </cell>
        </row>
        <row r="1140">
          <cell r="A1140">
            <v>2011</v>
          </cell>
          <cell r="D1140" t="str">
            <v>L&amp;H</v>
          </cell>
          <cell r="F1140" t="str">
            <v>UNITED STATES OF AMERICA</v>
          </cell>
          <cell r="G1140">
            <v>1</v>
          </cell>
          <cell r="J1140" t="str">
            <v>Protected</v>
          </cell>
        </row>
        <row r="1141">
          <cell r="A1141">
            <v>2011</v>
          </cell>
          <cell r="D1141" t="str">
            <v>P&amp;C</v>
          </cell>
          <cell r="F1141" t="str">
            <v>UNITED STATES OF AMERICA</v>
          </cell>
          <cell r="G1141">
            <v>1</v>
          </cell>
          <cell r="J1141" t="str">
            <v>Protected</v>
          </cell>
        </row>
        <row r="1142">
          <cell r="A1142">
            <v>2011</v>
          </cell>
          <cell r="D1142" t="str">
            <v>P&amp;C</v>
          </cell>
          <cell r="F1142" t="str">
            <v>UNITED STATES OF AMERICA</v>
          </cell>
          <cell r="G1142">
            <v>1</v>
          </cell>
          <cell r="J1142" t="str">
            <v>Protected</v>
          </cell>
        </row>
        <row r="1143">
          <cell r="A1143">
            <v>2011</v>
          </cell>
          <cell r="D1143" t="str">
            <v>P&amp;C</v>
          </cell>
          <cell r="F1143" t="str">
            <v>UNITED STATES OF AMERICA</v>
          </cell>
          <cell r="G1143">
            <v>1</v>
          </cell>
          <cell r="J1143" t="str">
            <v>Protected</v>
          </cell>
        </row>
        <row r="1144">
          <cell r="A1144">
            <v>2011</v>
          </cell>
          <cell r="D1144" t="str">
            <v>P&amp;C</v>
          </cell>
          <cell r="F1144" t="str">
            <v>UNITED STATES OF AMERICA</v>
          </cell>
          <cell r="G1144">
            <v>1</v>
          </cell>
          <cell r="J1144" t="str">
            <v>Protected</v>
          </cell>
        </row>
        <row r="1145">
          <cell r="A1145">
            <v>2011</v>
          </cell>
          <cell r="D1145" t="str">
            <v>P&amp;C</v>
          </cell>
          <cell r="F1145" t="str">
            <v>UNITED STATES OF AMERICA</v>
          </cell>
          <cell r="G1145">
            <v>1</v>
          </cell>
          <cell r="J1145" t="str">
            <v>Protected</v>
          </cell>
        </row>
        <row r="1146">
          <cell r="A1146">
            <v>2011</v>
          </cell>
          <cell r="D1146" t="str">
            <v>P&amp;C</v>
          </cell>
          <cell r="F1146" t="str">
            <v>UNITED STATES OF AMERICA</v>
          </cell>
          <cell r="G1146">
            <v>1</v>
          </cell>
          <cell r="J1146" t="str">
            <v>Protected</v>
          </cell>
        </row>
        <row r="1147">
          <cell r="A1147">
            <v>2011</v>
          </cell>
          <cell r="D1147" t="str">
            <v>P&amp;C</v>
          </cell>
          <cell r="F1147" t="str">
            <v>UNITED STATES OF AMERICA</v>
          </cell>
          <cell r="G1147">
            <v>1</v>
          </cell>
          <cell r="J1147" t="str">
            <v>Protected</v>
          </cell>
        </row>
        <row r="1148">
          <cell r="A1148">
            <v>2011</v>
          </cell>
          <cell r="D1148" t="str">
            <v>L&amp;H</v>
          </cell>
          <cell r="F1148" t="str">
            <v>UNITED STATES OF AMERICA</v>
          </cell>
          <cell r="G1148">
            <v>1</v>
          </cell>
          <cell r="J1148" t="str">
            <v>Protected</v>
          </cell>
        </row>
        <row r="1149">
          <cell r="A1149">
            <v>2011</v>
          </cell>
          <cell r="D1149" t="str">
            <v>L&amp;H</v>
          </cell>
          <cell r="F1149" t="str">
            <v>UNITED STATES OF AMERICA</v>
          </cell>
          <cell r="G1149">
            <v>1</v>
          </cell>
          <cell r="J1149" t="str">
            <v>Protected</v>
          </cell>
        </row>
        <row r="1150">
          <cell r="A1150">
            <v>2011</v>
          </cell>
          <cell r="D1150" t="str">
            <v>P&amp;C</v>
          </cell>
          <cell r="F1150" t="str">
            <v>UNITED STATES OF AMERICA</v>
          </cell>
          <cell r="G1150">
            <v>1</v>
          </cell>
          <cell r="J1150" t="str">
            <v>Protected</v>
          </cell>
        </row>
        <row r="1151">
          <cell r="A1151">
            <v>2011</v>
          </cell>
          <cell r="D1151" t="str">
            <v>P&amp;C</v>
          </cell>
          <cell r="F1151" t="str">
            <v>UNITED STATES OF AMERICA</v>
          </cell>
          <cell r="G1151">
            <v>1</v>
          </cell>
          <cell r="J1151" t="str">
            <v>Protected</v>
          </cell>
        </row>
        <row r="1152">
          <cell r="A1152">
            <v>2011</v>
          </cell>
          <cell r="D1152" t="str">
            <v>P&amp;C</v>
          </cell>
          <cell r="F1152" t="str">
            <v>UNITED STATES OF AMERICA</v>
          </cell>
          <cell r="G1152">
            <v>0</v>
          </cell>
          <cell r="J1152" t="str">
            <v>Protected</v>
          </cell>
        </row>
        <row r="1153">
          <cell r="A1153">
            <v>2011</v>
          </cell>
          <cell r="D1153" t="str">
            <v>L&amp;H</v>
          </cell>
          <cell r="F1153" t="str">
            <v>UNITED STATES OF AMERICA</v>
          </cell>
          <cell r="G1153">
            <v>1</v>
          </cell>
          <cell r="J1153" t="str">
            <v>Protected</v>
          </cell>
        </row>
        <row r="1154">
          <cell r="A1154">
            <v>2011</v>
          </cell>
          <cell r="D1154" t="str">
            <v>P&amp;C</v>
          </cell>
          <cell r="F1154" t="str">
            <v>UNITED STATES OF AMERICA</v>
          </cell>
          <cell r="G1154">
            <v>1</v>
          </cell>
          <cell r="J1154" t="str">
            <v>Protected</v>
          </cell>
        </row>
        <row r="1155">
          <cell r="A1155">
            <v>2011</v>
          </cell>
          <cell r="D1155" t="str">
            <v>P&amp;C</v>
          </cell>
          <cell r="F1155" t="str">
            <v>UNITED STATES OF AMERICA</v>
          </cell>
          <cell r="G1155">
            <v>1</v>
          </cell>
          <cell r="J1155" t="str">
            <v>Protected</v>
          </cell>
        </row>
        <row r="1156">
          <cell r="A1156">
            <v>2011</v>
          </cell>
          <cell r="D1156" t="str">
            <v>P&amp;C</v>
          </cell>
          <cell r="F1156" t="str">
            <v>UNITED STATES OF AMERICA</v>
          </cell>
          <cell r="G1156">
            <v>1</v>
          </cell>
          <cell r="J1156" t="str">
            <v>Protected</v>
          </cell>
        </row>
        <row r="1157">
          <cell r="A1157">
            <v>2011</v>
          </cell>
          <cell r="D1157" t="str">
            <v>P&amp;C</v>
          </cell>
          <cell r="F1157" t="str">
            <v>UNITED STATES OF AMERICA</v>
          </cell>
          <cell r="G1157">
            <v>1</v>
          </cell>
          <cell r="J1157" t="str">
            <v>Protected</v>
          </cell>
        </row>
        <row r="1158">
          <cell r="A1158">
            <v>2011</v>
          </cell>
          <cell r="D1158" t="str">
            <v>P&amp;C</v>
          </cell>
          <cell r="F1158" t="str">
            <v>UNITED STATES OF AMERICA</v>
          </cell>
          <cell r="G1158">
            <v>1</v>
          </cell>
          <cell r="J1158" t="str">
            <v>Protected</v>
          </cell>
        </row>
        <row r="1159">
          <cell r="A1159">
            <v>2011</v>
          </cell>
          <cell r="D1159" t="str">
            <v>L&amp;H</v>
          </cell>
          <cell r="F1159" t="str">
            <v>UNITED STATES OF AMERICA</v>
          </cell>
          <cell r="G1159">
            <v>1</v>
          </cell>
          <cell r="J1159" t="str">
            <v>Protected</v>
          </cell>
        </row>
        <row r="1160">
          <cell r="A1160">
            <v>2011</v>
          </cell>
          <cell r="D1160" t="str">
            <v>P&amp;C</v>
          </cell>
          <cell r="F1160" t="str">
            <v>UNITED STATES OF AMERICA</v>
          </cell>
          <cell r="G1160">
            <v>1</v>
          </cell>
          <cell r="J1160" t="str">
            <v>Protected</v>
          </cell>
        </row>
        <row r="1161">
          <cell r="A1161">
            <v>2011</v>
          </cell>
          <cell r="D1161" t="str">
            <v>P&amp;C</v>
          </cell>
          <cell r="F1161" t="str">
            <v>UNITED STATES OF AMERICA</v>
          </cell>
          <cell r="G1161">
            <v>0</v>
          </cell>
          <cell r="J1161" t="str">
            <v>Protected</v>
          </cell>
        </row>
        <row r="1162">
          <cell r="A1162">
            <v>2012</v>
          </cell>
          <cell r="D1162" t="str">
            <v>P&amp;C</v>
          </cell>
          <cell r="F1162" t="str">
            <v>UNITED STATES OF AMERICA</v>
          </cell>
          <cell r="G1162">
            <v>1</v>
          </cell>
          <cell r="J1162" t="str">
            <v>Protected</v>
          </cell>
        </row>
        <row r="1163">
          <cell r="A1163">
            <v>2012</v>
          </cell>
          <cell r="D1163" t="str">
            <v>P&amp;C</v>
          </cell>
          <cell r="F1163" t="str">
            <v>UNITED STATES OF AMERICA</v>
          </cell>
          <cell r="G1163">
            <v>1</v>
          </cell>
          <cell r="J1163" t="str">
            <v>Protected</v>
          </cell>
        </row>
        <row r="1164">
          <cell r="A1164">
            <v>2012</v>
          </cell>
          <cell r="D1164" t="str">
            <v>L&amp;H</v>
          </cell>
          <cell r="F1164" t="str">
            <v>UNITED STATES OF AMERICA</v>
          </cell>
          <cell r="G1164">
            <v>1</v>
          </cell>
          <cell r="J1164" t="str">
            <v>Protected</v>
          </cell>
        </row>
        <row r="1165">
          <cell r="A1165">
            <v>2012</v>
          </cell>
          <cell r="D1165" t="str">
            <v>L&amp;H</v>
          </cell>
          <cell r="F1165" t="str">
            <v>UNITED STATES OF AMERICA</v>
          </cell>
          <cell r="G1165">
            <v>0</v>
          </cell>
          <cell r="J1165" t="str">
            <v>Protected</v>
          </cell>
        </row>
        <row r="1166">
          <cell r="A1166">
            <v>2012</v>
          </cell>
          <cell r="D1166" t="str">
            <v>L&amp;H</v>
          </cell>
          <cell r="F1166" t="str">
            <v>UNITED STATES OF AMERICA</v>
          </cell>
          <cell r="G1166">
            <v>0</v>
          </cell>
          <cell r="J1166" t="str">
            <v>Protected</v>
          </cell>
        </row>
        <row r="1167">
          <cell r="A1167">
            <v>2012</v>
          </cell>
          <cell r="D1167" t="str">
            <v>L&amp;H</v>
          </cell>
          <cell r="F1167" t="str">
            <v>UNITED STATES OF AMERICA</v>
          </cell>
          <cell r="G1167">
            <v>0</v>
          </cell>
          <cell r="J1167" t="str">
            <v>Protected</v>
          </cell>
        </row>
        <row r="1168">
          <cell r="A1168">
            <v>2012</v>
          </cell>
          <cell r="D1168" t="str">
            <v>P&amp;C</v>
          </cell>
          <cell r="F1168" t="str">
            <v>UNITED STATES OF AMERICA</v>
          </cell>
          <cell r="G1168">
            <v>0</v>
          </cell>
          <cell r="J1168" t="str">
            <v>Protected</v>
          </cell>
        </row>
        <row r="1169">
          <cell r="A1169">
            <v>2012</v>
          </cell>
          <cell r="D1169" t="str">
            <v>P&amp;C</v>
          </cell>
          <cell r="F1169" t="str">
            <v>UNITED STATES OF AMERICA</v>
          </cell>
          <cell r="G1169">
            <v>1</v>
          </cell>
          <cell r="J1169" t="str">
            <v>Protected</v>
          </cell>
        </row>
        <row r="1170">
          <cell r="A1170">
            <v>2012</v>
          </cell>
          <cell r="D1170" t="str">
            <v>P&amp;C</v>
          </cell>
          <cell r="F1170" t="str">
            <v>UNITED STATES OF AMERICA</v>
          </cell>
          <cell r="G1170">
            <v>1</v>
          </cell>
          <cell r="J1170" t="str">
            <v>Protected</v>
          </cell>
        </row>
        <row r="1171">
          <cell r="A1171">
            <v>2012</v>
          </cell>
          <cell r="D1171" t="str">
            <v>P&amp;C</v>
          </cell>
          <cell r="F1171" t="str">
            <v>UNITED STATES OF AMERICA</v>
          </cell>
          <cell r="G1171">
            <v>1</v>
          </cell>
          <cell r="J1171" t="str">
            <v>Protected</v>
          </cell>
        </row>
        <row r="1172">
          <cell r="A1172">
            <v>2012</v>
          </cell>
          <cell r="D1172" t="str">
            <v>P&amp;C</v>
          </cell>
          <cell r="F1172" t="str">
            <v>UNITED STATES OF AMERICA</v>
          </cell>
          <cell r="G1172">
            <v>1</v>
          </cell>
          <cell r="J1172" t="str">
            <v>Protected</v>
          </cell>
        </row>
        <row r="1173">
          <cell r="A1173">
            <v>2012</v>
          </cell>
          <cell r="D1173" t="str">
            <v>P&amp;C</v>
          </cell>
          <cell r="F1173" t="str">
            <v>UNITED STATES OF AMERICA</v>
          </cell>
          <cell r="G1173">
            <v>1</v>
          </cell>
          <cell r="J1173" t="str">
            <v>Protected</v>
          </cell>
        </row>
        <row r="1174">
          <cell r="A1174">
            <v>2012</v>
          </cell>
          <cell r="D1174" t="str">
            <v>P&amp;C</v>
          </cell>
          <cell r="F1174" t="str">
            <v>UNITED STATES OF AMERICA</v>
          </cell>
          <cell r="G1174">
            <v>0</v>
          </cell>
          <cell r="J1174" t="str">
            <v>Protected</v>
          </cell>
        </row>
        <row r="1175">
          <cell r="A1175">
            <v>2012</v>
          </cell>
          <cell r="D1175" t="str">
            <v>L&amp;H</v>
          </cell>
          <cell r="F1175" t="str">
            <v>UNITED STATES OF AMERICA</v>
          </cell>
          <cell r="G1175">
            <v>1</v>
          </cell>
          <cell r="J1175" t="str">
            <v>Protected</v>
          </cell>
        </row>
        <row r="1176">
          <cell r="A1176">
            <v>2012</v>
          </cell>
          <cell r="D1176" t="str">
            <v>P&amp;C</v>
          </cell>
          <cell r="F1176" t="str">
            <v>UNITED STATES OF AMERICA</v>
          </cell>
          <cell r="G1176">
            <v>1</v>
          </cell>
          <cell r="J1176" t="str">
            <v>Protected</v>
          </cell>
        </row>
        <row r="1177">
          <cell r="A1177">
            <v>2012</v>
          </cell>
          <cell r="D1177" t="str">
            <v>P&amp;C</v>
          </cell>
          <cell r="F1177" t="str">
            <v>UNITED STATES OF AMERICA</v>
          </cell>
          <cell r="G1177">
            <v>0</v>
          </cell>
          <cell r="J1177" t="str">
            <v>Protected</v>
          </cell>
        </row>
        <row r="1178">
          <cell r="A1178">
            <v>2012</v>
          </cell>
          <cell r="D1178" t="str">
            <v>P&amp;C</v>
          </cell>
          <cell r="F1178" t="str">
            <v>UNITED STATES OF AMERICA</v>
          </cell>
          <cell r="G1178">
            <v>0</v>
          </cell>
          <cell r="J1178" t="str">
            <v>Protected</v>
          </cell>
        </row>
        <row r="1179">
          <cell r="A1179">
            <v>2013</v>
          </cell>
          <cell r="D1179" t="str">
            <v>P&amp;C</v>
          </cell>
          <cell r="F1179" t="str">
            <v>UNITED STATES OF AMERICA</v>
          </cell>
          <cell r="G1179">
            <v>1</v>
          </cell>
          <cell r="J1179" t="str">
            <v>Protected</v>
          </cell>
        </row>
        <row r="1180">
          <cell r="A1180">
            <v>2013</v>
          </cell>
          <cell r="D1180" t="str">
            <v>P&amp;C</v>
          </cell>
          <cell r="F1180" t="str">
            <v>UNITED STATES OF AMERICA</v>
          </cell>
          <cell r="G1180">
            <v>1</v>
          </cell>
          <cell r="J1180" t="str">
            <v>Protected</v>
          </cell>
        </row>
        <row r="1181">
          <cell r="A1181">
            <v>2013</v>
          </cell>
          <cell r="D1181" t="str">
            <v>P&amp;C</v>
          </cell>
          <cell r="F1181" t="str">
            <v>UNITED STATES OF AMERICA</v>
          </cell>
          <cell r="G1181">
            <v>1</v>
          </cell>
          <cell r="J1181" t="str">
            <v>Protected</v>
          </cell>
        </row>
        <row r="1182">
          <cell r="A1182">
            <v>2013</v>
          </cell>
          <cell r="D1182" t="str">
            <v>L&amp;H</v>
          </cell>
          <cell r="F1182" t="str">
            <v>UNITED STATES OF AMERICA</v>
          </cell>
          <cell r="G1182">
            <v>1</v>
          </cell>
          <cell r="J1182" t="str">
            <v>Protected</v>
          </cell>
        </row>
        <row r="1183">
          <cell r="A1183">
            <v>2013</v>
          </cell>
          <cell r="D1183" t="str">
            <v>L&amp;H</v>
          </cell>
          <cell r="F1183" t="str">
            <v>UNITED STATES OF AMERICA</v>
          </cell>
          <cell r="G1183">
            <v>1</v>
          </cell>
          <cell r="J1183" t="str">
            <v>Protected</v>
          </cell>
        </row>
        <row r="1184">
          <cell r="A1184">
            <v>2013</v>
          </cell>
          <cell r="D1184" t="str">
            <v>P&amp;C</v>
          </cell>
          <cell r="F1184" t="str">
            <v>UNITED STATES OF AMERICA</v>
          </cell>
          <cell r="G1184">
            <v>0</v>
          </cell>
          <cell r="J1184" t="str">
            <v>Protected</v>
          </cell>
        </row>
        <row r="1185">
          <cell r="A1185">
            <v>2013</v>
          </cell>
          <cell r="D1185" t="str">
            <v>P&amp;C</v>
          </cell>
          <cell r="F1185" t="str">
            <v>UNITED STATES OF AMERICA</v>
          </cell>
          <cell r="G1185">
            <v>1</v>
          </cell>
          <cell r="J1185" t="str">
            <v>Protected</v>
          </cell>
        </row>
        <row r="1186">
          <cell r="A1186">
            <v>2013</v>
          </cell>
          <cell r="D1186" t="str">
            <v>P&amp;C</v>
          </cell>
          <cell r="F1186" t="str">
            <v>UNITED STATES OF AMERICA</v>
          </cell>
          <cell r="G1186">
            <v>1</v>
          </cell>
          <cell r="J1186" t="str">
            <v>Protected</v>
          </cell>
        </row>
        <row r="1187">
          <cell r="A1187">
            <v>2013</v>
          </cell>
          <cell r="D1187" t="str">
            <v>P&amp;C</v>
          </cell>
          <cell r="F1187" t="str">
            <v>UNITED STATES OF AMERICA</v>
          </cell>
          <cell r="G1187">
            <v>1</v>
          </cell>
          <cell r="J1187" t="str">
            <v>Protected</v>
          </cell>
        </row>
        <row r="1188">
          <cell r="A1188">
            <v>2013</v>
          </cell>
          <cell r="D1188" t="str">
            <v>P&amp;C</v>
          </cell>
          <cell r="F1188" t="str">
            <v>UNITED STATES OF AMERICA</v>
          </cell>
          <cell r="G1188">
            <v>0</v>
          </cell>
          <cell r="J1188" t="str">
            <v>Protected</v>
          </cell>
        </row>
        <row r="1189">
          <cell r="A1189">
            <v>2013</v>
          </cell>
          <cell r="D1189" t="str">
            <v>P&amp;C</v>
          </cell>
          <cell r="F1189" t="str">
            <v>UNITED STATES OF AMERICA</v>
          </cell>
          <cell r="G1189">
            <v>0</v>
          </cell>
          <cell r="J1189" t="str">
            <v>Protected</v>
          </cell>
        </row>
        <row r="1190">
          <cell r="A1190">
            <v>2013</v>
          </cell>
          <cell r="D1190" t="str">
            <v>P&amp;C</v>
          </cell>
          <cell r="F1190" t="str">
            <v>UNITED STATES OF AMERICA</v>
          </cell>
          <cell r="G1190">
            <v>0</v>
          </cell>
          <cell r="J1190" t="str">
            <v>Protected</v>
          </cell>
        </row>
        <row r="1191">
          <cell r="A1191">
            <v>2013</v>
          </cell>
          <cell r="D1191" t="str">
            <v>L&amp;H</v>
          </cell>
          <cell r="F1191" t="str">
            <v>UNITED STATES OF AMERICA</v>
          </cell>
          <cell r="G1191">
            <v>0</v>
          </cell>
          <cell r="J1191" t="str">
            <v>Protected</v>
          </cell>
        </row>
        <row r="1192">
          <cell r="A1192">
            <v>2013</v>
          </cell>
          <cell r="D1192" t="str">
            <v>L&amp;H</v>
          </cell>
          <cell r="F1192" t="str">
            <v>UNITED STATES OF AMERICA</v>
          </cell>
          <cell r="G1192">
            <v>1</v>
          </cell>
          <cell r="J1192" t="str">
            <v>Protected</v>
          </cell>
        </row>
        <row r="1193">
          <cell r="A1193">
            <v>2013</v>
          </cell>
          <cell r="D1193" t="str">
            <v>L&amp;H</v>
          </cell>
          <cell r="F1193" t="str">
            <v>UNITED STATES OF AMERICA</v>
          </cell>
          <cell r="G1193">
            <v>1</v>
          </cell>
          <cell r="J1193" t="str">
            <v>Protected</v>
          </cell>
        </row>
        <row r="1194">
          <cell r="A1194">
            <v>2013</v>
          </cell>
          <cell r="D1194" t="str">
            <v>P&amp;C</v>
          </cell>
          <cell r="F1194" t="str">
            <v>UNITED STATES OF AMERICA</v>
          </cell>
          <cell r="G1194">
            <v>1</v>
          </cell>
          <cell r="J1194" t="str">
            <v>Protected</v>
          </cell>
        </row>
        <row r="1195">
          <cell r="A1195">
            <v>2013</v>
          </cell>
          <cell r="D1195" t="str">
            <v>P&amp;C</v>
          </cell>
          <cell r="F1195" t="str">
            <v>UNITED STATES OF AMERICA</v>
          </cell>
          <cell r="G1195">
            <v>1</v>
          </cell>
          <cell r="J1195" t="str">
            <v>Protected</v>
          </cell>
        </row>
        <row r="1196">
          <cell r="A1196">
            <v>2013</v>
          </cell>
          <cell r="D1196" t="str">
            <v>P&amp;C</v>
          </cell>
          <cell r="F1196" t="str">
            <v>UNITED STATES OF AMERICA</v>
          </cell>
          <cell r="G1196">
            <v>1</v>
          </cell>
          <cell r="J1196" t="str">
            <v>Protected</v>
          </cell>
        </row>
        <row r="1197">
          <cell r="A1197">
            <v>2013</v>
          </cell>
          <cell r="D1197" t="str">
            <v>P&amp;C</v>
          </cell>
          <cell r="F1197" t="str">
            <v>UNITED STATES OF AMERICA</v>
          </cell>
          <cell r="G1197">
            <v>1</v>
          </cell>
          <cell r="J1197" t="str">
            <v>Protected</v>
          </cell>
        </row>
        <row r="1198">
          <cell r="A1198">
            <v>2013</v>
          </cell>
          <cell r="D1198" t="str">
            <v>L&amp;H</v>
          </cell>
          <cell r="F1198" t="str">
            <v>UNITED STATES OF AMERICA</v>
          </cell>
          <cell r="G1198">
            <v>1</v>
          </cell>
          <cell r="J1198" t="str">
            <v>Protected</v>
          </cell>
        </row>
        <row r="1199">
          <cell r="A1199">
            <v>2013</v>
          </cell>
          <cell r="D1199" t="str">
            <v>P&amp;C</v>
          </cell>
          <cell r="F1199" t="str">
            <v>UNITED STATES OF AMERICA</v>
          </cell>
          <cell r="G1199">
            <v>1</v>
          </cell>
          <cell r="J1199" t="str">
            <v>Protected</v>
          </cell>
        </row>
        <row r="1200">
          <cell r="A1200">
            <v>2013</v>
          </cell>
          <cell r="D1200" t="str">
            <v>P&amp;C</v>
          </cell>
          <cell r="F1200" t="str">
            <v>UNITED STATES OF AMERICA</v>
          </cell>
          <cell r="G1200">
            <v>1</v>
          </cell>
          <cell r="J1200" t="str">
            <v>Protected</v>
          </cell>
        </row>
        <row r="1201">
          <cell r="A1201">
            <v>2013</v>
          </cell>
          <cell r="D1201" t="str">
            <v>P&amp;C</v>
          </cell>
          <cell r="F1201" t="str">
            <v>UNITED STATES OF AMERICA</v>
          </cell>
          <cell r="G1201">
            <v>1</v>
          </cell>
          <cell r="J1201" t="str">
            <v>Protected</v>
          </cell>
        </row>
        <row r="1202">
          <cell r="A1202">
            <v>2013</v>
          </cell>
          <cell r="D1202" t="str">
            <v>L&amp;H</v>
          </cell>
          <cell r="F1202" t="str">
            <v>UNITED STATES OF AMERICA</v>
          </cell>
          <cell r="G1202">
            <v>0</v>
          </cell>
          <cell r="J1202" t="str">
            <v>Protected</v>
          </cell>
        </row>
        <row r="1203">
          <cell r="A1203">
            <v>2014</v>
          </cell>
          <cell r="D1203" t="str">
            <v>P&amp;C</v>
          </cell>
          <cell r="F1203" t="str">
            <v>UNITED STATES OF AMERICA</v>
          </cell>
          <cell r="G1203">
            <v>1</v>
          </cell>
          <cell r="J1203" t="str">
            <v>Protected</v>
          </cell>
        </row>
        <row r="1204">
          <cell r="A1204">
            <v>2014</v>
          </cell>
          <cell r="D1204" t="str">
            <v>P&amp;C</v>
          </cell>
          <cell r="F1204" t="str">
            <v>UNITED STATES OF AMERICA</v>
          </cell>
          <cell r="G1204">
            <v>1</v>
          </cell>
          <cell r="J1204" t="str">
            <v>Protected</v>
          </cell>
        </row>
        <row r="1205">
          <cell r="A1205">
            <v>2014</v>
          </cell>
          <cell r="D1205" t="str">
            <v>L&amp;H</v>
          </cell>
          <cell r="F1205" t="str">
            <v>UNITED STATES OF AMERICA</v>
          </cell>
          <cell r="G1205">
            <v>1</v>
          </cell>
          <cell r="J1205" t="str">
            <v>Protected</v>
          </cell>
        </row>
        <row r="1206">
          <cell r="A1206">
            <v>2014</v>
          </cell>
          <cell r="D1206" t="str">
            <v>L&amp;H</v>
          </cell>
          <cell r="F1206" t="str">
            <v>UNITED STATES OF AMERICA</v>
          </cell>
          <cell r="G1206">
            <v>1</v>
          </cell>
          <cell r="J1206" t="str">
            <v>Protected</v>
          </cell>
        </row>
        <row r="1207">
          <cell r="A1207">
            <v>2014</v>
          </cell>
          <cell r="D1207" t="str">
            <v>P&amp;C</v>
          </cell>
          <cell r="F1207" t="str">
            <v>UNITED STATES OF AMERICA</v>
          </cell>
          <cell r="G1207">
            <v>1</v>
          </cell>
          <cell r="J1207" t="str">
            <v>Protected</v>
          </cell>
        </row>
        <row r="1208">
          <cell r="A1208">
            <v>2014</v>
          </cell>
          <cell r="D1208" t="str">
            <v>P&amp;C</v>
          </cell>
          <cell r="F1208" t="str">
            <v>UNITED STATES OF AMERICA</v>
          </cell>
          <cell r="G1208">
            <v>1</v>
          </cell>
          <cell r="J1208" t="str">
            <v>Protected</v>
          </cell>
        </row>
        <row r="1209">
          <cell r="A1209">
            <v>2014</v>
          </cell>
          <cell r="D1209" t="str">
            <v>P&amp;C</v>
          </cell>
          <cell r="F1209" t="str">
            <v>UNITED STATES OF AMERICA</v>
          </cell>
          <cell r="G1209">
            <v>0</v>
          </cell>
          <cell r="J1209" t="str">
            <v>Protected</v>
          </cell>
        </row>
        <row r="1210">
          <cell r="A1210">
            <v>2014</v>
          </cell>
          <cell r="D1210" t="str">
            <v>L&amp;H</v>
          </cell>
          <cell r="F1210" t="str">
            <v>UNITED STATES OF AMERICA</v>
          </cell>
          <cell r="G1210">
            <v>1</v>
          </cell>
          <cell r="J1210" t="str">
            <v>Protected</v>
          </cell>
        </row>
        <row r="1211">
          <cell r="A1211">
            <v>2014</v>
          </cell>
          <cell r="D1211" t="str">
            <v>P&amp;C</v>
          </cell>
          <cell r="F1211" t="str">
            <v>UNITED STATES OF AMERICA</v>
          </cell>
          <cell r="G1211">
            <v>0</v>
          </cell>
          <cell r="J1211" t="str">
            <v>Protected</v>
          </cell>
        </row>
        <row r="1212">
          <cell r="A1212">
            <v>2014</v>
          </cell>
          <cell r="D1212" t="str">
            <v>P&amp;C</v>
          </cell>
          <cell r="F1212" t="str">
            <v>UNITED STATES OF AMERICA</v>
          </cell>
          <cell r="G1212">
            <v>1</v>
          </cell>
          <cell r="J1212" t="str">
            <v>Protected</v>
          </cell>
        </row>
        <row r="1213">
          <cell r="A1213">
            <v>2014</v>
          </cell>
          <cell r="D1213" t="str">
            <v>P&amp;C</v>
          </cell>
          <cell r="F1213" t="str">
            <v>UNITED STATES OF AMERICA</v>
          </cell>
          <cell r="G1213">
            <v>1</v>
          </cell>
          <cell r="J1213" t="str">
            <v>Protected</v>
          </cell>
        </row>
        <row r="1214">
          <cell r="A1214">
            <v>2014</v>
          </cell>
          <cell r="D1214" t="str">
            <v>P&amp;C</v>
          </cell>
          <cell r="F1214" t="str">
            <v>UNITED STATES OF AMERICA</v>
          </cell>
          <cell r="G1214">
            <v>1</v>
          </cell>
          <cell r="J1214" t="str">
            <v>Protected</v>
          </cell>
        </row>
        <row r="1215">
          <cell r="A1215">
            <v>2014</v>
          </cell>
          <cell r="D1215" t="str">
            <v>P&amp;C</v>
          </cell>
          <cell r="F1215" t="str">
            <v>UNITED STATES OF AMERICA</v>
          </cell>
          <cell r="G1215">
            <v>1</v>
          </cell>
          <cell r="J1215" t="str">
            <v>Protected</v>
          </cell>
        </row>
        <row r="1216">
          <cell r="A1216">
            <v>2014</v>
          </cell>
          <cell r="D1216" t="str">
            <v>P&amp;C</v>
          </cell>
          <cell r="F1216" t="str">
            <v>UNITED STATES OF AMERICA</v>
          </cell>
          <cell r="G1216">
            <v>1</v>
          </cell>
          <cell r="J1216" t="str">
            <v>Protected</v>
          </cell>
        </row>
        <row r="1217">
          <cell r="A1217">
            <v>2014</v>
          </cell>
          <cell r="D1217" t="str">
            <v>P&amp;C</v>
          </cell>
          <cell r="F1217" t="str">
            <v>UNITED STATES OF AMERICA</v>
          </cell>
          <cell r="G1217">
            <v>1</v>
          </cell>
          <cell r="J1217" t="str">
            <v>Protected</v>
          </cell>
        </row>
        <row r="1218">
          <cell r="A1218">
            <v>2014</v>
          </cell>
          <cell r="D1218" t="str">
            <v>P&amp;C</v>
          </cell>
          <cell r="F1218" t="str">
            <v>UNITED STATES OF AMERICA</v>
          </cell>
          <cell r="G1218">
            <v>1</v>
          </cell>
          <cell r="J1218" t="str">
            <v>Protected</v>
          </cell>
        </row>
        <row r="1219">
          <cell r="A1219">
            <v>2014</v>
          </cell>
          <cell r="D1219" t="str">
            <v>P&amp;C</v>
          </cell>
          <cell r="F1219" t="str">
            <v>UNITED STATES OF AMERICA</v>
          </cell>
          <cell r="G1219">
            <v>1</v>
          </cell>
          <cell r="J1219" t="str">
            <v>Protected</v>
          </cell>
        </row>
        <row r="1220">
          <cell r="A1220">
            <v>2014</v>
          </cell>
          <cell r="D1220" t="str">
            <v>P&amp;C</v>
          </cell>
          <cell r="F1220" t="str">
            <v>UNITED STATES OF AMERICA</v>
          </cell>
          <cell r="G1220">
            <v>0</v>
          </cell>
          <cell r="J1220" t="str">
            <v>Protected</v>
          </cell>
        </row>
        <row r="1221">
          <cell r="A1221">
            <v>2015</v>
          </cell>
          <cell r="D1221" t="str">
            <v>L&amp;H</v>
          </cell>
          <cell r="F1221" t="str">
            <v>UNITED STATES OF AMERICA</v>
          </cell>
          <cell r="G1221">
            <v>0</v>
          </cell>
          <cell r="J1221" t="str">
            <v>Protected</v>
          </cell>
        </row>
        <row r="1222">
          <cell r="A1222">
            <v>2015</v>
          </cell>
          <cell r="D1222" t="str">
            <v>L&amp;H</v>
          </cell>
          <cell r="F1222" t="str">
            <v>UNITED STATES OF AMERICA</v>
          </cell>
          <cell r="G1222">
            <v>0</v>
          </cell>
          <cell r="J1222" t="str">
            <v>Protected</v>
          </cell>
        </row>
        <row r="1223">
          <cell r="A1223">
            <v>2015</v>
          </cell>
          <cell r="D1223" t="str">
            <v>P&amp;C</v>
          </cell>
          <cell r="F1223" t="str">
            <v>UNITED STATES OF AMERICA</v>
          </cell>
          <cell r="G1223">
            <v>0</v>
          </cell>
          <cell r="J1223" t="str">
            <v>Protected</v>
          </cell>
        </row>
        <row r="1224">
          <cell r="A1224">
            <v>2015</v>
          </cell>
          <cell r="D1224" t="str">
            <v>L&amp;H</v>
          </cell>
          <cell r="F1224" t="str">
            <v>UNITED STATES OF AMERICA</v>
          </cell>
          <cell r="G1224">
            <v>0</v>
          </cell>
          <cell r="J1224" t="str">
            <v>Protected</v>
          </cell>
        </row>
        <row r="1225">
          <cell r="A1225">
            <v>2015</v>
          </cell>
          <cell r="D1225" t="str">
            <v>P&amp;C</v>
          </cell>
          <cell r="F1225" t="str">
            <v>UNITED STATES OF AMERICA</v>
          </cell>
          <cell r="G1225">
            <v>1</v>
          </cell>
          <cell r="J1225" t="str">
            <v>Protected</v>
          </cell>
        </row>
        <row r="1226">
          <cell r="A1226">
            <v>2015</v>
          </cell>
          <cell r="D1226" t="str">
            <v>L&amp;H</v>
          </cell>
          <cell r="F1226" t="str">
            <v>UNITED STATES OF AMERICA</v>
          </cell>
          <cell r="G1226">
            <v>1</v>
          </cell>
          <cell r="J1226" t="str">
            <v>Protected</v>
          </cell>
        </row>
        <row r="1227">
          <cell r="A1227">
            <v>2015</v>
          </cell>
          <cell r="D1227" t="str">
            <v>P&amp;C</v>
          </cell>
          <cell r="F1227" t="str">
            <v>UNITED STATES OF AMERICA</v>
          </cell>
          <cell r="G1227">
            <v>0</v>
          </cell>
          <cell r="J1227" t="str">
            <v>Protected</v>
          </cell>
        </row>
        <row r="1228">
          <cell r="A1228">
            <v>2015</v>
          </cell>
          <cell r="D1228" t="str">
            <v>L&amp;H</v>
          </cell>
          <cell r="F1228" t="str">
            <v>UNITED STATES OF AMERICA</v>
          </cell>
          <cell r="G1228">
            <v>1</v>
          </cell>
          <cell r="J1228" t="str">
            <v>Protected</v>
          </cell>
        </row>
        <row r="1229">
          <cell r="A1229">
            <v>2015</v>
          </cell>
          <cell r="D1229" t="str">
            <v>L&amp;H</v>
          </cell>
          <cell r="F1229" t="str">
            <v>UNITED STATES OF AMERICA</v>
          </cell>
          <cell r="G1229">
            <v>1</v>
          </cell>
          <cell r="J1229" t="str">
            <v>Protected</v>
          </cell>
        </row>
        <row r="1230">
          <cell r="A1230">
            <v>2015</v>
          </cell>
          <cell r="D1230" t="str">
            <v>P&amp;C</v>
          </cell>
          <cell r="F1230" t="str">
            <v>UNITED STATES OF AMERICA</v>
          </cell>
          <cell r="G1230">
            <v>1</v>
          </cell>
          <cell r="J1230" t="str">
            <v>Protected</v>
          </cell>
        </row>
        <row r="1231">
          <cell r="A1231">
            <v>2015</v>
          </cell>
          <cell r="D1231" t="str">
            <v>P&amp;C</v>
          </cell>
          <cell r="F1231" t="str">
            <v>UNITED STATES OF AMERICA</v>
          </cell>
          <cell r="G1231">
            <v>1</v>
          </cell>
          <cell r="J1231" t="str">
            <v>Protected</v>
          </cell>
        </row>
        <row r="1232">
          <cell r="A1232">
            <v>2015</v>
          </cell>
          <cell r="D1232" t="str">
            <v>P&amp;C</v>
          </cell>
          <cell r="F1232" t="str">
            <v>UNITED STATES OF AMERICA</v>
          </cell>
          <cell r="G1232">
            <v>1</v>
          </cell>
          <cell r="J1232" t="str">
            <v>Protected</v>
          </cell>
        </row>
        <row r="1233">
          <cell r="A1233">
            <v>2015</v>
          </cell>
          <cell r="D1233" t="str">
            <v>P&amp;C</v>
          </cell>
          <cell r="F1233" t="str">
            <v>UNITED STATES OF AMERICA</v>
          </cell>
          <cell r="G1233">
            <v>1</v>
          </cell>
          <cell r="J1233" t="str">
            <v>Protected</v>
          </cell>
        </row>
        <row r="1234">
          <cell r="A1234">
            <v>2015</v>
          </cell>
          <cell r="D1234" t="str">
            <v>P&amp;C</v>
          </cell>
          <cell r="F1234" t="str">
            <v>UNITED STATES OF AMERICA</v>
          </cell>
          <cell r="G1234">
            <v>0</v>
          </cell>
          <cell r="J1234" t="str">
            <v>Protected</v>
          </cell>
        </row>
        <row r="1235">
          <cell r="A1235">
            <v>2015</v>
          </cell>
          <cell r="D1235" t="str">
            <v>P&amp;C</v>
          </cell>
          <cell r="F1235" t="str">
            <v>UNITED STATES OF AMERICA</v>
          </cell>
          <cell r="G1235">
            <v>0</v>
          </cell>
          <cell r="J1235" t="str">
            <v>Protected</v>
          </cell>
        </row>
        <row r="1236">
          <cell r="A1236">
            <v>2016</v>
          </cell>
          <cell r="D1236" t="str">
            <v>L&amp;H</v>
          </cell>
          <cell r="F1236" t="str">
            <v>UNITED STATES OF AMERICA</v>
          </cell>
          <cell r="G1236">
            <v>0</v>
          </cell>
          <cell r="J1236" t="str">
            <v>Protected</v>
          </cell>
        </row>
        <row r="1237">
          <cell r="A1237">
            <v>2016</v>
          </cell>
          <cell r="D1237" t="str">
            <v>L&amp;H</v>
          </cell>
          <cell r="F1237" t="str">
            <v>UNITED STATES OF AMERICA</v>
          </cell>
          <cell r="G1237">
            <v>0</v>
          </cell>
          <cell r="J1237" t="str">
            <v>Protected</v>
          </cell>
        </row>
        <row r="1238">
          <cell r="A1238">
            <v>2016</v>
          </cell>
          <cell r="D1238" t="str">
            <v>L&amp;H</v>
          </cell>
          <cell r="F1238" t="str">
            <v>UNITED STATES OF AMERICA</v>
          </cell>
          <cell r="G1238">
            <v>0</v>
          </cell>
          <cell r="J1238" t="str">
            <v>Protected</v>
          </cell>
        </row>
        <row r="1239">
          <cell r="A1239">
            <v>2016</v>
          </cell>
          <cell r="D1239" t="str">
            <v>L&amp;H</v>
          </cell>
          <cell r="F1239" t="str">
            <v>UNITED STATES OF AMERICA</v>
          </cell>
          <cell r="G1239">
            <v>0</v>
          </cell>
          <cell r="J1239" t="str">
            <v>Protected</v>
          </cell>
        </row>
        <row r="1240">
          <cell r="A1240">
            <v>2016</v>
          </cell>
          <cell r="D1240" t="str">
            <v>L&amp;H</v>
          </cell>
          <cell r="F1240" t="str">
            <v>UNITED STATES OF AMERICA</v>
          </cell>
          <cell r="G1240">
            <v>0</v>
          </cell>
          <cell r="J1240" t="str">
            <v>Protected</v>
          </cell>
        </row>
        <row r="1241">
          <cell r="A1241">
            <v>2016</v>
          </cell>
          <cell r="D1241" t="str">
            <v>L&amp;H</v>
          </cell>
          <cell r="F1241" t="str">
            <v>UNITED STATES OF AMERICA</v>
          </cell>
          <cell r="G1241">
            <v>1</v>
          </cell>
          <cell r="J1241" t="str">
            <v>Protected</v>
          </cell>
        </row>
        <row r="1242">
          <cell r="A1242">
            <v>2016</v>
          </cell>
          <cell r="D1242" t="str">
            <v>P&amp;C</v>
          </cell>
          <cell r="F1242" t="str">
            <v>UNITED STATES OF AMERICA</v>
          </cell>
          <cell r="G1242">
            <v>1</v>
          </cell>
          <cell r="J1242" t="str">
            <v>Protected</v>
          </cell>
        </row>
        <row r="1243">
          <cell r="A1243">
            <v>2016</v>
          </cell>
          <cell r="D1243" t="str">
            <v>L&amp;H</v>
          </cell>
          <cell r="F1243" t="str">
            <v>UNITED STATES OF AMERICA</v>
          </cell>
          <cell r="G1243">
            <v>0</v>
          </cell>
          <cell r="J1243" t="str">
            <v>Protected</v>
          </cell>
        </row>
        <row r="1244">
          <cell r="A1244">
            <v>2016</v>
          </cell>
          <cell r="D1244" t="str">
            <v>P&amp;C</v>
          </cell>
          <cell r="F1244" t="str">
            <v>UNITED STATES OF AMERICA</v>
          </cell>
          <cell r="G1244">
            <v>0</v>
          </cell>
          <cell r="J1244" t="str">
            <v>Protected</v>
          </cell>
        </row>
        <row r="1245">
          <cell r="A1245">
            <v>2016</v>
          </cell>
          <cell r="D1245" t="str">
            <v>L&amp;H</v>
          </cell>
          <cell r="F1245" t="str">
            <v>UNITED STATES OF AMERICA</v>
          </cell>
          <cell r="G1245">
            <v>0</v>
          </cell>
          <cell r="J1245" t="str">
            <v>Protected</v>
          </cell>
        </row>
        <row r="1246">
          <cell r="A1246">
            <v>2016</v>
          </cell>
          <cell r="D1246" t="str">
            <v>P&amp;C</v>
          </cell>
          <cell r="F1246" t="str">
            <v>UNITED STATES OF AMERICA</v>
          </cell>
          <cell r="G1246">
            <v>1</v>
          </cell>
          <cell r="J1246" t="str">
            <v>Protected</v>
          </cell>
        </row>
        <row r="1247">
          <cell r="A1247">
            <v>2016</v>
          </cell>
          <cell r="D1247" t="str">
            <v>L&amp;H</v>
          </cell>
          <cell r="F1247" t="str">
            <v>UNITED STATES OF AMERICA</v>
          </cell>
          <cell r="G1247">
            <v>0</v>
          </cell>
          <cell r="J1247" t="str">
            <v>Protected</v>
          </cell>
        </row>
        <row r="1248">
          <cell r="A1248">
            <v>2016</v>
          </cell>
          <cell r="D1248" t="str">
            <v>P&amp;C</v>
          </cell>
          <cell r="F1248" t="str">
            <v>UNITED STATES OF AMERICA</v>
          </cell>
          <cell r="G1248">
            <v>0</v>
          </cell>
          <cell r="J1248" t="str">
            <v>Protected</v>
          </cell>
        </row>
        <row r="1249">
          <cell r="A1249">
            <v>2016</v>
          </cell>
          <cell r="D1249" t="str">
            <v>L&amp;H</v>
          </cell>
          <cell r="F1249" t="str">
            <v>UNITED STATES OF AMERICA</v>
          </cell>
          <cell r="G1249">
            <v>0</v>
          </cell>
          <cell r="J1249" t="str">
            <v>Protected</v>
          </cell>
        </row>
        <row r="1250">
          <cell r="A1250">
            <v>2016</v>
          </cell>
          <cell r="D1250" t="str">
            <v>L&amp;H</v>
          </cell>
          <cell r="F1250" t="str">
            <v>UNITED STATES OF AMERICA</v>
          </cell>
          <cell r="G1250">
            <v>1</v>
          </cell>
          <cell r="J1250" t="str">
            <v>Protected</v>
          </cell>
        </row>
        <row r="1251">
          <cell r="A1251">
            <v>2016</v>
          </cell>
          <cell r="D1251" t="str">
            <v>L&amp;H</v>
          </cell>
          <cell r="F1251" t="str">
            <v>UNITED STATES OF AMERICA</v>
          </cell>
          <cell r="G1251">
            <v>1</v>
          </cell>
          <cell r="J1251" t="str">
            <v>Protected</v>
          </cell>
        </row>
        <row r="1252">
          <cell r="A1252">
            <v>2016</v>
          </cell>
          <cell r="D1252" t="str">
            <v>P&amp;C</v>
          </cell>
          <cell r="F1252" t="str">
            <v>UNITED STATES OF AMERICA</v>
          </cell>
          <cell r="G1252">
            <v>1</v>
          </cell>
          <cell r="J1252" t="str">
            <v>Protected</v>
          </cell>
        </row>
        <row r="1253">
          <cell r="A1253">
            <v>2016</v>
          </cell>
          <cell r="D1253" t="str">
            <v>Reinsurance</v>
          </cell>
          <cell r="F1253" t="str">
            <v>UNITED STATES OF AMERICA</v>
          </cell>
          <cell r="G1253">
            <v>1</v>
          </cell>
          <cell r="J1253" t="str">
            <v>Protected</v>
          </cell>
        </row>
        <row r="1254">
          <cell r="A1254">
            <v>2016</v>
          </cell>
          <cell r="D1254" t="str">
            <v>L&amp;H</v>
          </cell>
          <cell r="F1254" t="str">
            <v>UNITED STATES OF AMERICA</v>
          </cell>
          <cell r="G1254">
            <v>0</v>
          </cell>
          <cell r="J1254" t="str">
            <v>Protected</v>
          </cell>
        </row>
        <row r="1255">
          <cell r="A1255">
            <v>2016</v>
          </cell>
          <cell r="D1255" t="str">
            <v>L&amp;H</v>
          </cell>
          <cell r="F1255" t="str">
            <v>UNITED STATES OF AMERICA</v>
          </cell>
          <cell r="G1255">
            <v>0</v>
          </cell>
          <cell r="J1255" t="str">
            <v>Protected</v>
          </cell>
        </row>
        <row r="1256">
          <cell r="A1256">
            <v>2016</v>
          </cell>
          <cell r="D1256" t="str">
            <v>L&amp;H</v>
          </cell>
          <cell r="F1256" t="str">
            <v>UNITED STATES OF AMERICA</v>
          </cell>
          <cell r="G1256">
            <v>0</v>
          </cell>
          <cell r="J1256" t="str">
            <v>Protected</v>
          </cell>
        </row>
        <row r="1257">
          <cell r="A1257">
            <v>2017</v>
          </cell>
          <cell r="D1257" t="str">
            <v>P&amp;C</v>
          </cell>
          <cell r="F1257" t="str">
            <v>UNITED STATES OF AMERICA</v>
          </cell>
          <cell r="G1257">
            <v>0</v>
          </cell>
          <cell r="J1257" t="str">
            <v>Protected</v>
          </cell>
        </row>
        <row r="1258">
          <cell r="A1258">
            <v>2017</v>
          </cell>
          <cell r="D1258" t="str">
            <v>P&amp;C</v>
          </cell>
          <cell r="F1258" t="str">
            <v>UNITED STATES OF AMERICA</v>
          </cell>
          <cell r="G1258">
            <v>0</v>
          </cell>
          <cell r="J1258" t="str">
            <v>Protected</v>
          </cell>
        </row>
        <row r="1259">
          <cell r="A1259">
            <v>2017</v>
          </cell>
          <cell r="D1259" t="str">
            <v>P&amp;C</v>
          </cell>
          <cell r="F1259" t="str">
            <v>UNITED STATES OF AMERICA</v>
          </cell>
          <cell r="G1259">
            <v>1</v>
          </cell>
          <cell r="J1259" t="str">
            <v>Protected</v>
          </cell>
        </row>
        <row r="1260">
          <cell r="A1260">
            <v>2017</v>
          </cell>
          <cell r="D1260" t="str">
            <v>P&amp;C</v>
          </cell>
          <cell r="F1260" t="str">
            <v>UNITED STATES OF AMERICA</v>
          </cell>
          <cell r="G1260">
            <v>1</v>
          </cell>
          <cell r="J1260" t="str">
            <v>Protected</v>
          </cell>
        </row>
        <row r="1261">
          <cell r="A1261">
            <v>2017</v>
          </cell>
          <cell r="D1261" t="str">
            <v>L&amp;H</v>
          </cell>
          <cell r="F1261" t="str">
            <v>UNITED STATES OF AMERICA</v>
          </cell>
          <cell r="G1261">
            <v>0</v>
          </cell>
          <cell r="J1261" t="str">
            <v>Protected</v>
          </cell>
        </row>
        <row r="1262">
          <cell r="A1262">
            <v>2017</v>
          </cell>
          <cell r="D1262" t="str">
            <v>P&amp;C</v>
          </cell>
          <cell r="F1262" t="str">
            <v>UNITED STATES OF AMERICA</v>
          </cell>
          <cell r="G1262">
            <v>1</v>
          </cell>
          <cell r="J1262" t="str">
            <v>Protected</v>
          </cell>
        </row>
        <row r="1263">
          <cell r="A1263">
            <v>2017</v>
          </cell>
          <cell r="D1263" t="str">
            <v>L&amp;H</v>
          </cell>
          <cell r="F1263" t="str">
            <v>UNITED STATES OF AMERICA</v>
          </cell>
          <cell r="G1263">
            <v>0</v>
          </cell>
          <cell r="J1263" t="str">
            <v>Protected</v>
          </cell>
        </row>
        <row r="1264">
          <cell r="A1264">
            <v>2017</v>
          </cell>
          <cell r="D1264" t="str">
            <v>P&amp;C</v>
          </cell>
          <cell r="F1264" t="str">
            <v>UNITED STATES OF AMERICA</v>
          </cell>
          <cell r="G1264">
            <v>0</v>
          </cell>
          <cell r="J1264" t="str">
            <v>Protected</v>
          </cell>
        </row>
        <row r="1265">
          <cell r="A1265">
            <v>2017</v>
          </cell>
          <cell r="D1265" t="str">
            <v>P&amp;C</v>
          </cell>
          <cell r="F1265" t="str">
            <v>UNITED STATES OF AMERICA</v>
          </cell>
          <cell r="G1265">
            <v>1</v>
          </cell>
          <cell r="J1265" t="str">
            <v>Protected</v>
          </cell>
        </row>
        <row r="1266">
          <cell r="A1266">
            <v>2017</v>
          </cell>
          <cell r="D1266" t="str">
            <v>L&amp;H</v>
          </cell>
          <cell r="F1266" t="str">
            <v>UNITED STATES OF AMERICA</v>
          </cell>
          <cell r="G1266">
            <v>1</v>
          </cell>
          <cell r="J1266" t="str">
            <v>Protected</v>
          </cell>
        </row>
        <row r="1267">
          <cell r="A1267">
            <v>2017</v>
          </cell>
          <cell r="D1267" t="str">
            <v>L&amp;H</v>
          </cell>
          <cell r="F1267" t="str">
            <v>UNITED STATES OF AMERICA</v>
          </cell>
          <cell r="G1267">
            <v>1</v>
          </cell>
          <cell r="J1267" t="str">
            <v>Protected</v>
          </cell>
        </row>
        <row r="1268">
          <cell r="A1268">
            <v>2017</v>
          </cell>
          <cell r="D1268" t="str">
            <v>P&amp;C</v>
          </cell>
          <cell r="F1268" t="str">
            <v>UNITED STATES OF AMERICA</v>
          </cell>
          <cell r="G1268">
            <v>0</v>
          </cell>
          <cell r="J1268" t="str">
            <v>Protected</v>
          </cell>
        </row>
        <row r="1269">
          <cell r="A1269">
            <v>2017</v>
          </cell>
          <cell r="D1269" t="str">
            <v>P&amp;C</v>
          </cell>
          <cell r="F1269" t="str">
            <v>UNITED STATES OF AMERICA</v>
          </cell>
          <cell r="G1269">
            <v>0</v>
          </cell>
          <cell r="J1269" t="str">
            <v>Protected</v>
          </cell>
        </row>
        <row r="1270">
          <cell r="A1270">
            <v>2018</v>
          </cell>
          <cell r="D1270" t="str">
            <v>P&amp;C</v>
          </cell>
          <cell r="F1270" t="str">
            <v>UNITED STATES OF AMERICA</v>
          </cell>
          <cell r="G1270">
            <v>0</v>
          </cell>
          <cell r="J1270" t="str">
            <v>Protected</v>
          </cell>
        </row>
        <row r="1271">
          <cell r="A1271">
            <v>2018</v>
          </cell>
          <cell r="D1271" t="str">
            <v>P&amp;C</v>
          </cell>
          <cell r="F1271" t="str">
            <v>UNITED STATES OF AMERICA</v>
          </cell>
          <cell r="G1271">
            <v>1</v>
          </cell>
          <cell r="J1271" t="str">
            <v>Protected</v>
          </cell>
        </row>
        <row r="1272">
          <cell r="A1272">
            <v>2018</v>
          </cell>
          <cell r="D1272" t="str">
            <v>P&amp;C</v>
          </cell>
          <cell r="F1272" t="str">
            <v>UNITED STATES OF AMERICA</v>
          </cell>
          <cell r="G1272">
            <v>1</v>
          </cell>
          <cell r="J1272" t="str">
            <v>Protected</v>
          </cell>
        </row>
        <row r="1273">
          <cell r="A1273">
            <v>2018</v>
          </cell>
          <cell r="D1273" t="str">
            <v>P&amp;C</v>
          </cell>
          <cell r="F1273" t="str">
            <v>UNITED STATES OF AMERICA</v>
          </cell>
          <cell r="G1273">
            <v>1</v>
          </cell>
          <cell r="J1273" t="str">
            <v>Protected</v>
          </cell>
        </row>
        <row r="1274">
          <cell r="A1274">
            <v>2018</v>
          </cell>
          <cell r="D1274" t="str">
            <v>L&amp;H</v>
          </cell>
          <cell r="F1274" t="str">
            <v>UNITED STATES OF AMERICA</v>
          </cell>
          <cell r="G1274">
            <v>0</v>
          </cell>
          <cell r="J1274" t="str">
            <v>Protected</v>
          </cell>
        </row>
        <row r="1275">
          <cell r="A1275">
            <v>2018</v>
          </cell>
          <cell r="D1275" t="str">
            <v>L&amp;H</v>
          </cell>
          <cell r="F1275" t="str">
            <v>UNITED STATES OF AMERICA</v>
          </cell>
          <cell r="G1275">
            <v>1</v>
          </cell>
          <cell r="J1275" t="str">
            <v>Protected</v>
          </cell>
        </row>
        <row r="1276">
          <cell r="A1276">
            <v>2018</v>
          </cell>
          <cell r="D1276" t="str">
            <v>L&amp;H</v>
          </cell>
          <cell r="F1276" t="str">
            <v>UNITED STATES OF AMERICA</v>
          </cell>
          <cell r="G1276">
            <v>1</v>
          </cell>
          <cell r="J1276" t="str">
            <v>Protected</v>
          </cell>
        </row>
        <row r="1277">
          <cell r="A1277">
            <v>2018</v>
          </cell>
          <cell r="D1277" t="str">
            <v>P&amp;C</v>
          </cell>
          <cell r="F1277" t="str">
            <v>UNITED STATES OF AMERICA</v>
          </cell>
          <cell r="G1277">
            <v>1</v>
          </cell>
          <cell r="J1277" t="str">
            <v>Protected</v>
          </cell>
        </row>
        <row r="1278">
          <cell r="A1278">
            <v>2018</v>
          </cell>
          <cell r="D1278" t="str">
            <v>P&amp;C</v>
          </cell>
          <cell r="F1278" t="str">
            <v>UNITED STATES OF AMERICA</v>
          </cell>
          <cell r="G1278">
            <v>1</v>
          </cell>
          <cell r="J1278" t="str">
            <v>Protected</v>
          </cell>
        </row>
        <row r="1279">
          <cell r="A1279">
            <v>2018</v>
          </cell>
          <cell r="D1279" t="str">
            <v>P&amp;C</v>
          </cell>
          <cell r="F1279" t="str">
            <v>UNITED STATES OF AMERICA</v>
          </cell>
          <cell r="G1279">
            <v>0</v>
          </cell>
          <cell r="J1279" t="str">
            <v>Protected</v>
          </cell>
        </row>
        <row r="1280">
          <cell r="A1280">
            <v>2018</v>
          </cell>
          <cell r="D1280" t="str">
            <v>P&amp;C</v>
          </cell>
          <cell r="F1280" t="str">
            <v>UNITED STATES OF AMERICA</v>
          </cell>
          <cell r="G1280">
            <v>1</v>
          </cell>
          <cell r="J1280" t="str">
            <v>Protected</v>
          </cell>
        </row>
        <row r="1281">
          <cell r="A1281">
            <v>2018</v>
          </cell>
          <cell r="D1281" t="str">
            <v>P&amp;C</v>
          </cell>
          <cell r="F1281" t="str">
            <v>UNITED STATES OF AMERICA</v>
          </cell>
          <cell r="G1281">
            <v>0</v>
          </cell>
          <cell r="J1281" t="str">
            <v>Protected</v>
          </cell>
        </row>
        <row r="1282">
          <cell r="A1282">
            <v>2019</v>
          </cell>
          <cell r="D1282" t="str">
            <v>P&amp;C</v>
          </cell>
          <cell r="F1282" t="str">
            <v>UNITED STATES OF AMERICA</v>
          </cell>
          <cell r="G1282">
            <v>1</v>
          </cell>
          <cell r="J1282" t="str">
            <v>Protected</v>
          </cell>
        </row>
        <row r="1283">
          <cell r="A1283">
            <v>2019</v>
          </cell>
          <cell r="D1283" t="str">
            <v>P&amp;C</v>
          </cell>
          <cell r="F1283" t="str">
            <v>UNITED STATES OF AMERICA</v>
          </cell>
          <cell r="G1283">
            <v>1</v>
          </cell>
          <cell r="J1283" t="str">
            <v>Protected</v>
          </cell>
        </row>
        <row r="1284">
          <cell r="A1284">
            <v>2019</v>
          </cell>
          <cell r="D1284" t="str">
            <v>P&amp;C</v>
          </cell>
          <cell r="F1284" t="str">
            <v>UNITED STATES OF AMERICA</v>
          </cell>
          <cell r="G1284">
            <v>1</v>
          </cell>
          <cell r="J1284" t="str">
            <v>Protected</v>
          </cell>
        </row>
        <row r="1285">
          <cell r="A1285">
            <v>2019</v>
          </cell>
          <cell r="D1285" t="str">
            <v>P&amp;C</v>
          </cell>
          <cell r="F1285" t="str">
            <v>UNITED STATES OF AMERICA</v>
          </cell>
          <cell r="G1285">
            <v>0</v>
          </cell>
          <cell r="J1285" t="str">
            <v>Protected</v>
          </cell>
        </row>
        <row r="1286">
          <cell r="A1286">
            <v>2019</v>
          </cell>
          <cell r="D1286" t="str">
            <v>P&amp;C</v>
          </cell>
          <cell r="F1286" t="str">
            <v>UNITED STATES OF AMERICA</v>
          </cell>
          <cell r="G1286">
            <v>0</v>
          </cell>
          <cell r="J1286" t="str">
            <v>Protected</v>
          </cell>
        </row>
        <row r="1287">
          <cell r="A1287">
            <v>2019</v>
          </cell>
          <cell r="D1287" t="str">
            <v>L&amp;H</v>
          </cell>
          <cell r="F1287" t="str">
            <v>UNITED STATES OF AMERICA</v>
          </cell>
          <cell r="G1287">
            <v>1</v>
          </cell>
          <cell r="J1287" t="str">
            <v>Protected</v>
          </cell>
        </row>
        <row r="1288">
          <cell r="A1288">
            <v>2019</v>
          </cell>
          <cell r="D1288" t="str">
            <v>L&amp;H</v>
          </cell>
          <cell r="F1288" t="str">
            <v>UNITED STATES OF AMERICA</v>
          </cell>
          <cell r="G1288">
            <v>1</v>
          </cell>
          <cell r="J1288" t="str">
            <v>Protected</v>
          </cell>
        </row>
        <row r="1289">
          <cell r="A1289">
            <v>2019</v>
          </cell>
          <cell r="D1289" t="str">
            <v>L&amp;H</v>
          </cell>
          <cell r="F1289" t="str">
            <v>UNITED STATES OF AMERICA</v>
          </cell>
          <cell r="G1289">
            <v>1</v>
          </cell>
          <cell r="J1289" t="str">
            <v>Protected</v>
          </cell>
        </row>
        <row r="1290">
          <cell r="A1290">
            <v>2019</v>
          </cell>
          <cell r="D1290" t="str">
            <v>P&amp;C</v>
          </cell>
          <cell r="F1290" t="str">
            <v>UNITED STATES OF AMERICA</v>
          </cell>
          <cell r="G1290">
            <v>1</v>
          </cell>
          <cell r="J1290" t="str">
            <v>Protected</v>
          </cell>
        </row>
        <row r="1291">
          <cell r="A1291">
            <v>2019</v>
          </cell>
          <cell r="D1291" t="str">
            <v>P&amp;C</v>
          </cell>
          <cell r="F1291" t="str">
            <v>UNITED STATES OF AMERICA</v>
          </cell>
          <cell r="G1291">
            <v>1</v>
          </cell>
          <cell r="J1291" t="str">
            <v>Protected</v>
          </cell>
        </row>
        <row r="1292">
          <cell r="A1292">
            <v>2019</v>
          </cell>
          <cell r="D1292" t="str">
            <v>P&amp;C</v>
          </cell>
          <cell r="F1292" t="str">
            <v>UNITED STATES OF AMERICA</v>
          </cell>
          <cell r="G1292">
            <v>1</v>
          </cell>
          <cell r="J1292" t="str">
            <v>Protected</v>
          </cell>
        </row>
        <row r="1293">
          <cell r="A1293">
            <v>2019</v>
          </cell>
          <cell r="D1293" t="str">
            <v>P&amp;C</v>
          </cell>
          <cell r="F1293" t="str">
            <v>UNITED STATES OF AMERICA</v>
          </cell>
          <cell r="G1293">
            <v>0</v>
          </cell>
          <cell r="J1293" t="str">
            <v>Protected</v>
          </cell>
        </row>
        <row r="1294">
          <cell r="A1294">
            <v>2020</v>
          </cell>
          <cell r="D1294" t="str">
            <v>P&amp;C</v>
          </cell>
          <cell r="F1294" t="str">
            <v>UNITED STATES OF AMERICA</v>
          </cell>
          <cell r="G1294">
            <v>0</v>
          </cell>
          <cell r="J1294" t="str">
            <v>Protected</v>
          </cell>
        </row>
        <row r="1295">
          <cell r="A1295">
            <v>2020</v>
          </cell>
          <cell r="D1295" t="str">
            <v>P&amp;C</v>
          </cell>
          <cell r="F1295" t="str">
            <v>UNITED STATES OF AMERICA</v>
          </cell>
          <cell r="G1295">
            <v>1</v>
          </cell>
          <cell r="J1295" t="str">
            <v>Protected</v>
          </cell>
        </row>
        <row r="1296">
          <cell r="A1296">
            <v>2020</v>
          </cell>
          <cell r="D1296" t="str">
            <v>P&amp;C</v>
          </cell>
          <cell r="F1296" t="str">
            <v>UNITED STATES OF AMERICA</v>
          </cell>
          <cell r="G1296">
            <v>1</v>
          </cell>
          <cell r="J1296" t="str">
            <v>Protected</v>
          </cell>
        </row>
        <row r="1297">
          <cell r="A1297">
            <v>2020</v>
          </cell>
          <cell r="D1297" t="str">
            <v>P&amp;C</v>
          </cell>
          <cell r="F1297" t="str">
            <v>UNITED STATES OF AMERICA</v>
          </cell>
          <cell r="G1297">
            <v>1</v>
          </cell>
          <cell r="J1297" t="str">
            <v>Protected</v>
          </cell>
        </row>
        <row r="1298">
          <cell r="A1298">
            <v>2020</v>
          </cell>
          <cell r="D1298" t="str">
            <v>P&amp;C</v>
          </cell>
          <cell r="F1298" t="str">
            <v>UNITED STATES OF AMERICA</v>
          </cell>
          <cell r="G1298">
            <v>1</v>
          </cell>
          <cell r="J1298" t="str">
            <v>Protected</v>
          </cell>
        </row>
        <row r="1299">
          <cell r="A1299">
            <v>2020</v>
          </cell>
          <cell r="D1299" t="str">
            <v>L&amp;H</v>
          </cell>
          <cell r="F1299" t="str">
            <v>UNITED STATES OF AMERICA</v>
          </cell>
          <cell r="G1299">
            <v>1</v>
          </cell>
          <cell r="J1299" t="str">
            <v>Protected</v>
          </cell>
        </row>
        <row r="1300">
          <cell r="A1300">
            <v>2020</v>
          </cell>
          <cell r="D1300" t="str">
            <v>P&amp;C</v>
          </cell>
          <cell r="F1300" t="str">
            <v>UNITED STATES OF AMERICA</v>
          </cell>
          <cell r="G1300">
            <v>1</v>
          </cell>
          <cell r="J1300" t="str">
            <v>Protected</v>
          </cell>
        </row>
        <row r="1301">
          <cell r="A1301">
            <v>2020</v>
          </cell>
          <cell r="D1301" t="str">
            <v>P&amp;C</v>
          </cell>
          <cell r="F1301" t="str">
            <v>UNITED STATES OF AMERICA</v>
          </cell>
          <cell r="G1301">
            <v>1</v>
          </cell>
          <cell r="J1301" t="str">
            <v>Protected</v>
          </cell>
        </row>
        <row r="1302">
          <cell r="A1302">
            <v>2020</v>
          </cell>
          <cell r="D1302" t="str">
            <v>P&amp;C</v>
          </cell>
          <cell r="F1302" t="str">
            <v>UNITED STATES OF AMERICA</v>
          </cell>
          <cell r="G1302">
            <v>1</v>
          </cell>
          <cell r="J1302" t="str">
            <v>Protected</v>
          </cell>
        </row>
        <row r="1303">
          <cell r="A1303">
            <v>2020</v>
          </cell>
          <cell r="D1303" t="str">
            <v>L&amp;H</v>
          </cell>
          <cell r="F1303" t="str">
            <v>UNITED STATES OF AMERICA</v>
          </cell>
          <cell r="G1303">
            <v>1</v>
          </cell>
          <cell r="J1303" t="str">
            <v>Protected</v>
          </cell>
        </row>
        <row r="1304">
          <cell r="A1304">
            <v>2020</v>
          </cell>
          <cell r="D1304" t="str">
            <v>P&amp;C</v>
          </cell>
          <cell r="F1304" t="str">
            <v>UNITED STATES OF AMERICA</v>
          </cell>
          <cell r="G1304">
            <v>1</v>
          </cell>
          <cell r="J1304" t="str">
            <v>Protected</v>
          </cell>
        </row>
        <row r="1305">
          <cell r="A1305">
            <v>2020</v>
          </cell>
          <cell r="D1305" t="str">
            <v>P&amp;C</v>
          </cell>
          <cell r="F1305" t="str">
            <v>UNITED STATES OF AMERICA</v>
          </cell>
          <cell r="G1305">
            <v>1</v>
          </cell>
          <cell r="J1305" t="str">
            <v>Protected</v>
          </cell>
        </row>
        <row r="1306">
          <cell r="A1306">
            <v>2020</v>
          </cell>
          <cell r="D1306" t="str">
            <v>P&amp;C</v>
          </cell>
          <cell r="F1306" t="str">
            <v>UNITED STATES OF AMERICA</v>
          </cell>
          <cell r="G1306">
            <v>1</v>
          </cell>
          <cell r="J1306" t="str">
            <v>Protected</v>
          </cell>
        </row>
        <row r="1307">
          <cell r="A1307">
            <v>2020</v>
          </cell>
          <cell r="D1307" t="str">
            <v>P&amp;C</v>
          </cell>
          <cell r="F1307" t="str">
            <v>UNITED STATES OF AMERICA</v>
          </cell>
          <cell r="G1307">
            <v>0</v>
          </cell>
          <cell r="J1307" t="str">
            <v>Protected</v>
          </cell>
        </row>
        <row r="1308">
          <cell r="A1308">
            <v>2021</v>
          </cell>
          <cell r="D1308" t="str">
            <v>P&amp;C</v>
          </cell>
          <cell r="F1308" t="str">
            <v>UNITED STATES OF AMERICA</v>
          </cell>
          <cell r="G1308">
            <v>0</v>
          </cell>
          <cell r="J1308" t="str">
            <v>Protected</v>
          </cell>
        </row>
        <row r="1309">
          <cell r="A1309">
            <v>2021</v>
          </cell>
          <cell r="D1309" t="str">
            <v>P&amp;C</v>
          </cell>
          <cell r="F1309" t="str">
            <v>UNITED STATES OF AMERICA</v>
          </cell>
          <cell r="G1309">
            <v>0</v>
          </cell>
          <cell r="J1309" t="str">
            <v>Protected</v>
          </cell>
        </row>
        <row r="1310">
          <cell r="A1310">
            <v>2021</v>
          </cell>
          <cell r="D1310" t="str">
            <v>P&amp;C</v>
          </cell>
          <cell r="F1310" t="str">
            <v>UNITED STATES OF AMERICA</v>
          </cell>
          <cell r="G1310">
            <v>1</v>
          </cell>
          <cell r="J1310" t="str">
            <v>Protected</v>
          </cell>
        </row>
        <row r="1311">
          <cell r="A1311">
            <v>2021</v>
          </cell>
          <cell r="D1311" t="str">
            <v>P&amp;C</v>
          </cell>
          <cell r="F1311" t="str">
            <v>UNITED STATES OF AMERICA</v>
          </cell>
          <cell r="G1311">
            <v>1</v>
          </cell>
          <cell r="J1311" t="str">
            <v>Protected</v>
          </cell>
        </row>
        <row r="1312">
          <cell r="A1312">
            <v>2021</v>
          </cell>
          <cell r="D1312" t="str">
            <v>L&amp;H</v>
          </cell>
          <cell r="F1312" t="str">
            <v>UNITED STATES OF AMERICA</v>
          </cell>
          <cell r="G1312">
            <v>0</v>
          </cell>
          <cell r="J1312" t="str">
            <v>Protected</v>
          </cell>
        </row>
        <row r="1313">
          <cell r="A1313">
            <v>2021</v>
          </cell>
          <cell r="D1313" t="str">
            <v>L&amp;H</v>
          </cell>
          <cell r="F1313" t="str">
            <v>UNITED STATES OF AMERICA</v>
          </cell>
          <cell r="G1313">
            <v>0</v>
          </cell>
          <cell r="J1313" t="str">
            <v>Protected</v>
          </cell>
        </row>
        <row r="1314">
          <cell r="A1314">
            <v>2021</v>
          </cell>
          <cell r="D1314" t="str">
            <v>L&amp;H</v>
          </cell>
          <cell r="F1314" t="str">
            <v>UNITED STATES OF AMERICA</v>
          </cell>
          <cell r="G1314">
            <v>1</v>
          </cell>
          <cell r="J1314" t="str">
            <v>Protected</v>
          </cell>
        </row>
        <row r="1315">
          <cell r="A1315">
            <v>2021</v>
          </cell>
          <cell r="D1315" t="str">
            <v>P&amp;C</v>
          </cell>
          <cell r="F1315" t="str">
            <v>UNITED STATES OF AMERICA</v>
          </cell>
          <cell r="G1315">
            <v>1</v>
          </cell>
          <cell r="J1315" t="str">
            <v>Protected</v>
          </cell>
        </row>
        <row r="1316">
          <cell r="A1316">
            <v>2021</v>
          </cell>
          <cell r="D1316" t="str">
            <v>P&amp;C</v>
          </cell>
          <cell r="F1316" t="str">
            <v>UNITED STATES OF AMERICA</v>
          </cell>
          <cell r="G1316">
            <v>1</v>
          </cell>
          <cell r="J1316" t="str">
            <v>Protected</v>
          </cell>
        </row>
        <row r="1317">
          <cell r="A1317">
            <v>2021</v>
          </cell>
          <cell r="D1317" t="str">
            <v>P&amp;C</v>
          </cell>
          <cell r="F1317" t="str">
            <v>UNITED STATES OF AMERICA</v>
          </cell>
          <cell r="G1317">
            <v>0</v>
          </cell>
          <cell r="J1317" t="str">
            <v>Protected</v>
          </cell>
        </row>
        <row r="1318">
          <cell r="A1318">
            <v>2021</v>
          </cell>
          <cell r="D1318" t="str">
            <v>P&amp;C</v>
          </cell>
          <cell r="F1318" t="str">
            <v>UNITED STATES OF AMERICA</v>
          </cell>
          <cell r="G1318">
            <v>1</v>
          </cell>
          <cell r="J1318" t="str">
            <v>Protected</v>
          </cell>
        </row>
        <row r="1319">
          <cell r="A1319">
            <v>2021</v>
          </cell>
          <cell r="D1319" t="str">
            <v>P&amp;C</v>
          </cell>
          <cell r="F1319" t="str">
            <v>UNITED STATES OF AMERICA</v>
          </cell>
          <cell r="G1319">
            <v>0</v>
          </cell>
          <cell r="J1319" t="str">
            <v>Protected</v>
          </cell>
        </row>
        <row r="1320">
          <cell r="A1320">
            <v>2022</v>
          </cell>
          <cell r="D1320" t="str">
            <v>P&amp;C</v>
          </cell>
          <cell r="F1320" t="str">
            <v>UNITED STATES OF AMERICA</v>
          </cell>
          <cell r="G1320">
            <v>1</v>
          </cell>
          <cell r="J1320" t="str">
            <v>Protected</v>
          </cell>
        </row>
        <row r="1321">
          <cell r="A1321">
            <v>2022</v>
          </cell>
          <cell r="D1321" t="str">
            <v>P&amp;C</v>
          </cell>
          <cell r="F1321" t="str">
            <v>UNITED STATES OF AMERICA</v>
          </cell>
          <cell r="G1321">
            <v>1</v>
          </cell>
          <cell r="J1321" t="str">
            <v>Protected</v>
          </cell>
        </row>
        <row r="1322">
          <cell r="A1322">
            <v>2022</v>
          </cell>
          <cell r="D1322" t="str">
            <v>P&amp;C</v>
          </cell>
          <cell r="F1322" t="str">
            <v>UNITED STATES OF AMERICA</v>
          </cell>
          <cell r="G1322">
            <v>1</v>
          </cell>
          <cell r="J1322" t="str">
            <v>Protected</v>
          </cell>
        </row>
        <row r="1323">
          <cell r="A1323">
            <v>2022</v>
          </cell>
          <cell r="D1323" t="str">
            <v>P&amp;C</v>
          </cell>
          <cell r="F1323" t="str">
            <v>UNITED STATES OF AMERICA</v>
          </cell>
          <cell r="G1323">
            <v>1</v>
          </cell>
          <cell r="J1323" t="str">
            <v>Protected</v>
          </cell>
        </row>
        <row r="1324">
          <cell r="A1324">
            <v>2022</v>
          </cell>
          <cell r="D1324" t="str">
            <v>P&amp;C</v>
          </cell>
          <cell r="F1324" t="str">
            <v>UNITED STATES OF AMERICA</v>
          </cell>
          <cell r="G1324">
            <v>1</v>
          </cell>
          <cell r="J1324" t="str">
            <v>Protected</v>
          </cell>
        </row>
        <row r="1325">
          <cell r="A1325">
            <v>2022</v>
          </cell>
          <cell r="D1325" t="str">
            <v>P&amp;C</v>
          </cell>
          <cell r="F1325" t="str">
            <v>UNITED STATES OF AMERICA</v>
          </cell>
          <cell r="G1325">
            <v>0</v>
          </cell>
          <cell r="J1325" t="str">
            <v>Protected</v>
          </cell>
        </row>
        <row r="1326">
          <cell r="A1326">
            <v>2022</v>
          </cell>
          <cell r="D1326" t="str">
            <v>P&amp;C</v>
          </cell>
          <cell r="F1326" t="str">
            <v>UNITED STATES OF AMERICA</v>
          </cell>
          <cell r="G1326">
            <v>1</v>
          </cell>
          <cell r="J1326" t="str">
            <v>Protected</v>
          </cell>
        </row>
        <row r="1327">
          <cell r="A1327">
            <v>2022</v>
          </cell>
          <cell r="D1327" t="str">
            <v>P&amp;C</v>
          </cell>
          <cell r="F1327" t="str">
            <v>UNITED STATES OF AMERICA</v>
          </cell>
          <cell r="G1327">
            <v>1</v>
          </cell>
          <cell r="J1327" t="str">
            <v>Protected</v>
          </cell>
        </row>
        <row r="1328">
          <cell r="A1328">
            <v>2022</v>
          </cell>
          <cell r="D1328" t="str">
            <v>P&amp;C</v>
          </cell>
          <cell r="F1328" t="str">
            <v>UNITED STATES OF AMERICA</v>
          </cell>
          <cell r="G1328">
            <v>1</v>
          </cell>
          <cell r="J1328" t="str">
            <v>Protected</v>
          </cell>
        </row>
        <row r="1329">
          <cell r="A1329">
            <v>2022</v>
          </cell>
          <cell r="D1329" t="str">
            <v>P&amp;C</v>
          </cell>
          <cell r="F1329" t="str">
            <v>UNITED STATES OF AMERICA</v>
          </cell>
          <cell r="G1329">
            <v>1</v>
          </cell>
          <cell r="J1329" t="str">
            <v>Protected</v>
          </cell>
        </row>
        <row r="1330">
          <cell r="A1330">
            <v>2022</v>
          </cell>
          <cell r="D1330" t="str">
            <v>P&amp;C</v>
          </cell>
          <cell r="F1330" t="str">
            <v>UNITED STATES OF AMERICA</v>
          </cell>
          <cell r="G1330">
            <v>1</v>
          </cell>
          <cell r="J1330" t="str">
            <v>Protected</v>
          </cell>
        </row>
        <row r="1331">
          <cell r="A1331">
            <v>2022</v>
          </cell>
          <cell r="D1331" t="str">
            <v>L&amp;H</v>
          </cell>
          <cell r="F1331" t="str">
            <v>UNITED STATES OF AMERICA</v>
          </cell>
          <cell r="G1331">
            <v>1</v>
          </cell>
          <cell r="J1331" t="str">
            <v>Protected</v>
          </cell>
        </row>
        <row r="1332">
          <cell r="A1332">
            <v>2022</v>
          </cell>
          <cell r="D1332" t="str">
            <v>L&amp;H</v>
          </cell>
          <cell r="F1332" t="str">
            <v>UNITED STATES OF AMERICA</v>
          </cell>
          <cell r="G1332">
            <v>1</v>
          </cell>
          <cell r="J1332" t="str">
            <v>Protected</v>
          </cell>
        </row>
        <row r="1333">
          <cell r="A1333">
            <v>2022</v>
          </cell>
          <cell r="D1333" t="str">
            <v>L&amp;H</v>
          </cell>
          <cell r="F1333" t="str">
            <v>UNITED STATES OF AMERICA</v>
          </cell>
          <cell r="G1333">
            <v>1</v>
          </cell>
          <cell r="J1333" t="str">
            <v>Protected</v>
          </cell>
        </row>
        <row r="1334">
          <cell r="A1334">
            <v>2022</v>
          </cell>
          <cell r="D1334" t="str">
            <v>P&amp;C</v>
          </cell>
          <cell r="F1334" t="str">
            <v>UNITED STATES OF AMERICA</v>
          </cell>
          <cell r="G1334">
            <v>0</v>
          </cell>
          <cell r="J1334" t="str">
            <v>Protected</v>
          </cell>
        </row>
        <row r="1335">
          <cell r="A1335">
            <v>2022</v>
          </cell>
          <cell r="D1335" t="str">
            <v>L&amp;H</v>
          </cell>
          <cell r="F1335" t="str">
            <v>UNITED STATES OF AMERICA</v>
          </cell>
          <cell r="G1335">
            <v>1</v>
          </cell>
          <cell r="J1335" t="str">
            <v>Protected</v>
          </cell>
        </row>
        <row r="1336">
          <cell r="A1336">
            <v>2022</v>
          </cell>
          <cell r="D1336" t="str">
            <v>L&amp;H</v>
          </cell>
          <cell r="F1336" t="str">
            <v>UNITED STATES OF AMERICA</v>
          </cell>
          <cell r="G1336">
            <v>0</v>
          </cell>
          <cell r="J1336" t="str">
            <v>Protected</v>
          </cell>
        </row>
        <row r="1337">
          <cell r="A1337">
            <v>2023</v>
          </cell>
          <cell r="D1337" t="str">
            <v>P&amp;C</v>
          </cell>
          <cell r="F1337" t="str">
            <v>UNITED STATES OF AMERICA</v>
          </cell>
          <cell r="G1337">
            <v>0</v>
          </cell>
          <cell r="J1337" t="str">
            <v>Protected</v>
          </cell>
        </row>
        <row r="1338">
          <cell r="A1338">
            <v>2023</v>
          </cell>
          <cell r="D1338" t="str">
            <v>L&amp;H</v>
          </cell>
          <cell r="F1338" t="str">
            <v>UNITED STATES OF AMERICA</v>
          </cell>
          <cell r="G1338">
            <v>0</v>
          </cell>
          <cell r="J1338" t="str">
            <v>Protected</v>
          </cell>
        </row>
        <row r="1339">
          <cell r="A1339">
            <v>2023</v>
          </cell>
          <cell r="D1339" t="str">
            <v>P&amp;C</v>
          </cell>
          <cell r="F1339" t="str">
            <v>UNITED STATES OF AMERICA</v>
          </cell>
          <cell r="G1339">
            <v>0</v>
          </cell>
          <cell r="J1339" t="str">
            <v>Protected</v>
          </cell>
        </row>
        <row r="1340">
          <cell r="A1340">
            <v>2023</v>
          </cell>
          <cell r="D1340" t="str">
            <v>Reinsurance</v>
          </cell>
          <cell r="F1340" t="str">
            <v>UNITED STATES OF AMERICA</v>
          </cell>
          <cell r="G1340">
            <v>0</v>
          </cell>
          <cell r="J1340" t="str">
            <v>Protected</v>
          </cell>
        </row>
        <row r="1341">
          <cell r="A1341">
            <v>2023</v>
          </cell>
          <cell r="D1341" t="str">
            <v>P&amp;C</v>
          </cell>
          <cell r="F1341" t="str">
            <v>UNITED STATES OF AMERICA</v>
          </cell>
          <cell r="G1341">
            <v>1</v>
          </cell>
          <cell r="J1341" t="str">
            <v>Protected</v>
          </cell>
        </row>
        <row r="1342">
          <cell r="A1342">
            <v>2023</v>
          </cell>
          <cell r="D1342" t="str">
            <v>L&amp;H</v>
          </cell>
          <cell r="F1342" t="str">
            <v>UNITED STATES OF AMERICA</v>
          </cell>
          <cell r="G1342">
            <v>0</v>
          </cell>
          <cell r="J1342" t="str">
            <v>Protected</v>
          </cell>
        </row>
        <row r="1343">
          <cell r="A1343">
            <v>2023</v>
          </cell>
          <cell r="D1343" t="str">
            <v>P&amp;C</v>
          </cell>
          <cell r="F1343" t="str">
            <v>UNITED STATES OF AMERICA</v>
          </cell>
          <cell r="G1343">
            <v>0</v>
          </cell>
          <cell r="J1343" t="str">
            <v>Protected</v>
          </cell>
        </row>
        <row r="1344">
          <cell r="A1344">
            <v>2023</v>
          </cell>
          <cell r="D1344" t="str">
            <v>P&amp;C</v>
          </cell>
          <cell r="F1344" t="str">
            <v>UNITED STATES OF AMERICA</v>
          </cell>
          <cell r="G1344">
            <v>0</v>
          </cell>
          <cell r="J1344" t="str">
            <v>Protected</v>
          </cell>
        </row>
        <row r="1345">
          <cell r="A1345">
            <v>2023</v>
          </cell>
          <cell r="D1345" t="str">
            <v>P&amp;C</v>
          </cell>
          <cell r="F1345" t="str">
            <v>UNITED STATES OF AMERICA</v>
          </cell>
          <cell r="G1345">
            <v>0</v>
          </cell>
          <cell r="J1345" t="str">
            <v>Protected</v>
          </cell>
        </row>
        <row r="1346">
          <cell r="A1346">
            <v>2023</v>
          </cell>
          <cell r="D1346" t="str">
            <v>L&amp;H</v>
          </cell>
          <cell r="F1346" t="str">
            <v>UNITED STATES OF AMERICA</v>
          </cell>
          <cell r="G1346">
            <v>1</v>
          </cell>
          <cell r="J1346" t="str">
            <v>Protected</v>
          </cell>
        </row>
        <row r="1347">
          <cell r="A1347">
            <v>2023</v>
          </cell>
          <cell r="D1347" t="str">
            <v>L&amp;H</v>
          </cell>
          <cell r="F1347" t="str">
            <v>UNITED STATES OF AMERICA</v>
          </cell>
          <cell r="G1347">
            <v>1</v>
          </cell>
          <cell r="J1347" t="str">
            <v>Protected</v>
          </cell>
        </row>
        <row r="1348">
          <cell r="A1348">
            <v>2023</v>
          </cell>
          <cell r="D1348" t="str">
            <v>L&amp;H</v>
          </cell>
          <cell r="F1348" t="str">
            <v>UNITED STATES OF AMERICA</v>
          </cell>
          <cell r="G1348">
            <v>0</v>
          </cell>
          <cell r="J1348" t="str">
            <v>Protected</v>
          </cell>
        </row>
        <row r="1349">
          <cell r="A1349">
            <v>2023</v>
          </cell>
          <cell r="D1349" t="str">
            <v>L&amp;H</v>
          </cell>
          <cell r="F1349" t="str">
            <v>UNITED STATES OF AMERICA</v>
          </cell>
          <cell r="G1349">
            <v>1</v>
          </cell>
          <cell r="J1349" t="str">
            <v>Protected</v>
          </cell>
        </row>
        <row r="1350">
          <cell r="A1350">
            <v>2023</v>
          </cell>
          <cell r="D1350" t="str">
            <v>L&amp;H</v>
          </cell>
          <cell r="F1350" t="str">
            <v>UNITED STATES OF AMERICA</v>
          </cell>
          <cell r="G1350">
            <v>0</v>
          </cell>
          <cell r="J1350" t="str">
            <v>Protected</v>
          </cell>
        </row>
        <row r="1351">
          <cell r="A1351">
            <v>2023</v>
          </cell>
          <cell r="D1351" t="str">
            <v>Reinsurance</v>
          </cell>
          <cell r="F1351" t="str">
            <v>UNITED STATES OF AMERICA</v>
          </cell>
          <cell r="G1351">
            <v>0</v>
          </cell>
          <cell r="J1351" t="str">
            <v>Protected</v>
          </cell>
        </row>
        <row r="1352">
          <cell r="A1352">
            <v>2023</v>
          </cell>
          <cell r="D1352" t="str">
            <v>L&amp;H</v>
          </cell>
          <cell r="F1352" t="str">
            <v>UNITED STATES OF AMERICA</v>
          </cell>
          <cell r="G1352">
            <v>0</v>
          </cell>
          <cell r="J1352" t="str">
            <v>Protected</v>
          </cell>
        </row>
        <row r="1353">
          <cell r="A1353">
            <v>2023</v>
          </cell>
          <cell r="D1353" t="str">
            <v>L&amp;H</v>
          </cell>
          <cell r="F1353" t="str">
            <v>UNITED STATES OF AMERICA</v>
          </cell>
          <cell r="G1353">
            <v>0</v>
          </cell>
          <cell r="J1353" t="str">
            <v>Protected</v>
          </cell>
        </row>
        <row r="1354">
          <cell r="A1354">
            <v>2024</v>
          </cell>
          <cell r="D1354" t="str">
            <v>P&amp;C</v>
          </cell>
          <cell r="F1354" t="str">
            <v>UNITED STATES OF AMERICA</v>
          </cell>
          <cell r="G1354">
            <v>0</v>
          </cell>
          <cell r="J1354" t="str">
            <v>Protected</v>
          </cell>
        </row>
        <row r="1355">
          <cell r="A1355">
            <v>2024</v>
          </cell>
          <cell r="D1355" t="str">
            <v>L&amp;H</v>
          </cell>
          <cell r="F1355" t="str">
            <v>UNITED STATES OF AMERICA</v>
          </cell>
          <cell r="G1355">
            <v>1</v>
          </cell>
          <cell r="J1355" t="str">
            <v>Protected</v>
          </cell>
        </row>
        <row r="1356">
          <cell r="A1356">
            <v>2024</v>
          </cell>
          <cell r="D1356" t="str">
            <v>P&amp;C</v>
          </cell>
          <cell r="F1356" t="str">
            <v>UNITED STATES OF AMERICA</v>
          </cell>
          <cell r="G1356">
            <v>0</v>
          </cell>
          <cell r="J1356" t="str">
            <v>Protected</v>
          </cell>
        </row>
        <row r="1357">
          <cell r="A1357">
            <v>2024</v>
          </cell>
          <cell r="D1357" t="str">
            <v>L&amp;H</v>
          </cell>
          <cell r="F1357" t="str">
            <v>UNITED STATES OF AMERICA</v>
          </cell>
          <cell r="G1357">
            <v>0</v>
          </cell>
          <cell r="J1357" t="str">
            <v>Protected</v>
          </cell>
        </row>
        <row r="1358">
          <cell r="A1358">
            <v>2024</v>
          </cell>
          <cell r="D1358" t="str">
            <v>P&amp;C</v>
          </cell>
          <cell r="F1358" t="str">
            <v>UNITED STATES OF AMERICA</v>
          </cell>
          <cell r="G1358">
            <v>0</v>
          </cell>
          <cell r="J1358" t="str">
            <v>Protected</v>
          </cell>
        </row>
        <row r="1359">
          <cell r="A1359">
            <v>2024</v>
          </cell>
          <cell r="D1359" t="str">
            <v>P&amp;C</v>
          </cell>
          <cell r="F1359" t="str">
            <v>UNITED STATES OF AMERICA</v>
          </cell>
          <cell r="G1359">
            <v>0</v>
          </cell>
          <cell r="J1359" t="str">
            <v>Protected</v>
          </cell>
        </row>
        <row r="1360">
          <cell r="A1360">
            <v>2024</v>
          </cell>
          <cell r="D1360" t="str">
            <v>Reinsurance</v>
          </cell>
          <cell r="F1360" t="str">
            <v>UNITED STATES OF AMERICA</v>
          </cell>
          <cell r="G1360">
            <v>0</v>
          </cell>
          <cell r="J1360" t="str">
            <v>Protected</v>
          </cell>
        </row>
        <row r="1361">
          <cell r="A1361">
            <v>2025</v>
          </cell>
          <cell r="D1361" t="str">
            <v>P&amp;C</v>
          </cell>
          <cell r="F1361" t="str">
            <v>UNITED STATES OF AMERICA</v>
          </cell>
          <cell r="G1361">
            <v>0</v>
          </cell>
          <cell r="J1361" t="str">
            <v>Protected</v>
          </cell>
        </row>
        <row r="1362">
          <cell r="A1362">
            <v>2025</v>
          </cell>
          <cell r="D1362" t="str">
            <v>Reinsurance</v>
          </cell>
          <cell r="F1362" t="str">
            <v>UNITED STATES OF AMERICA</v>
          </cell>
          <cell r="G1362">
            <v>0</v>
          </cell>
          <cell r="J1362" t="str">
            <v>Protected</v>
          </cell>
        </row>
        <row r="1363">
          <cell r="A1363">
            <v>2025</v>
          </cell>
          <cell r="D1363" t="str">
            <v>L&amp;H</v>
          </cell>
          <cell r="F1363" t="str">
            <v>UNITED STATES OF AMERICA</v>
          </cell>
          <cell r="G1363">
            <v>0</v>
          </cell>
          <cell r="J1363" t="str">
            <v>Protected</v>
          </cell>
        </row>
        <row r="1364">
          <cell r="A1364">
            <v>2025</v>
          </cell>
          <cell r="D1364" t="str">
            <v>P&amp;C</v>
          </cell>
          <cell r="F1364" t="str">
            <v>UNITED STATES OF AMERICA</v>
          </cell>
          <cell r="G1364">
            <v>0</v>
          </cell>
          <cell r="J1364" t="str">
            <v>Protected</v>
          </cell>
        </row>
        <row r="1365">
          <cell r="A1365">
            <v>2025</v>
          </cell>
          <cell r="D1365" t="str">
            <v>P&amp;C</v>
          </cell>
          <cell r="F1365" t="str">
            <v>UNITED STATES OF AMERICA</v>
          </cell>
          <cell r="G1365">
            <v>0</v>
          </cell>
          <cell r="J1365" t="str">
            <v>Protected</v>
          </cell>
        </row>
        <row r="1366">
          <cell r="A1366">
            <v>2025</v>
          </cell>
          <cell r="D1366" t="str">
            <v>L&amp;H</v>
          </cell>
          <cell r="F1366" t="str">
            <v>UNITED STATES OF AMERICA</v>
          </cell>
          <cell r="G1366">
            <v>0</v>
          </cell>
          <cell r="J1366" t="str">
            <v>Protected</v>
          </cell>
        </row>
        <row r="1367">
          <cell r="A1367">
            <v>2025</v>
          </cell>
          <cell r="D1367" t="str">
            <v>L&amp;H</v>
          </cell>
          <cell r="F1367" t="str">
            <v>UNITED STATES OF AMERICA</v>
          </cell>
          <cell r="G1367">
            <v>0</v>
          </cell>
          <cell r="J1367" t="str">
            <v>Protected</v>
          </cell>
        </row>
        <row r="1368">
          <cell r="A1368">
            <v>2025</v>
          </cell>
          <cell r="D1368" t="str">
            <v>L&amp;H</v>
          </cell>
          <cell r="F1368" t="str">
            <v>UNITED STATES OF AMERICA</v>
          </cell>
          <cell r="G1368">
            <v>0</v>
          </cell>
          <cell r="J1368" t="str">
            <v>Protected</v>
          </cell>
        </row>
        <row r="1369">
          <cell r="A1369">
            <v>2025</v>
          </cell>
          <cell r="D1369" t="str">
            <v>P&amp;C</v>
          </cell>
          <cell r="F1369" t="str">
            <v>UNITED STATES OF AMERICA</v>
          </cell>
          <cell r="G1369">
            <v>0</v>
          </cell>
          <cell r="J1369" t="str">
            <v>Protected</v>
          </cell>
        </row>
        <row r="1370">
          <cell r="A1370">
            <v>2025</v>
          </cell>
          <cell r="D1370" t="str">
            <v>P&amp;C</v>
          </cell>
          <cell r="F1370" t="str">
            <v>UNITED STATES OF AMERICA</v>
          </cell>
          <cell r="G1370">
            <v>0</v>
          </cell>
          <cell r="J1370" t="str">
            <v>Protected</v>
          </cell>
        </row>
        <row r="1371">
          <cell r="A1371">
            <v>2025</v>
          </cell>
          <cell r="D1371" t="str">
            <v>P&amp;C</v>
          </cell>
          <cell r="F1371" t="str">
            <v>UNITED STATES OF AMERICA</v>
          </cell>
          <cell r="G1371">
            <v>0</v>
          </cell>
          <cell r="J1371" t="str">
            <v>Protected</v>
          </cell>
        </row>
        <row r="1372">
          <cell r="A1372">
            <v>2025</v>
          </cell>
          <cell r="D1372" t="str">
            <v>P&amp;C</v>
          </cell>
          <cell r="F1372" t="str">
            <v>UNITED STATES OF AMERICA</v>
          </cell>
          <cell r="G1372">
            <v>0</v>
          </cell>
          <cell r="J1372" t="str">
            <v>Protected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EED4-D2DE-DC4E-A149-0E443F174915}">
  <dimension ref="A1:F5513"/>
  <sheetViews>
    <sheetView tabSelected="1" topLeftCell="A435" workbookViewId="0">
      <selection activeCell="B1373" sqref="B1373"/>
    </sheetView>
  </sheetViews>
  <sheetFormatPr baseColWidth="10" defaultRowHeight="16" x14ac:dyDescent="0.2"/>
  <cols>
    <col min="1" max="1" width="24.83203125" customWidth="1"/>
    <col min="2" max="2" width="6.1640625" customWidth="1"/>
    <col min="3" max="3" width="54.1640625" customWidth="1"/>
    <col min="4" max="4" width="17.33203125" customWidth="1"/>
    <col min="6" max="6" width="35.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x14ac:dyDescent="0.2">
      <c r="A2" s="3" t="s">
        <v>6</v>
      </c>
      <c r="B2" s="1">
        <v>0</v>
      </c>
      <c r="C2" s="1"/>
      <c r="D2" s="2" t="s">
        <v>7</v>
      </c>
      <c r="E2" s="1"/>
      <c r="F2" s="1"/>
    </row>
    <row r="3" spans="1:6" x14ac:dyDescent="0.2">
      <c r="A3" s="4">
        <v>2007</v>
      </c>
      <c r="B3" s="1">
        <f t="shared" ref="B3:B144" si="0">IF(C3&gt;0,1,0)</f>
        <v>1</v>
      </c>
      <c r="C3" s="1" t="s">
        <v>8</v>
      </c>
      <c r="D3" s="2" t="s">
        <v>7</v>
      </c>
      <c r="E3" s="1"/>
      <c r="F3" s="1" t="s">
        <v>6</v>
      </c>
    </row>
    <row r="4" spans="1:6" x14ac:dyDescent="0.2">
      <c r="A4" s="3" t="s">
        <v>9</v>
      </c>
      <c r="B4" s="1">
        <f t="shared" si="0"/>
        <v>0</v>
      </c>
      <c r="C4" s="1"/>
      <c r="D4" s="2"/>
      <c r="E4" s="1"/>
      <c r="F4" s="1"/>
    </row>
    <row r="5" spans="1:6" x14ac:dyDescent="0.2">
      <c r="A5" s="1">
        <v>2019</v>
      </c>
      <c r="B5" s="1">
        <f t="shared" si="0"/>
        <v>1</v>
      </c>
      <c r="C5" s="1" t="s">
        <v>10</v>
      </c>
      <c r="D5" s="2" t="s">
        <v>7</v>
      </c>
      <c r="E5" s="1"/>
      <c r="F5" s="1" t="str">
        <f>$A$4</f>
        <v>ANDORRA</v>
      </c>
    </row>
    <row r="6" spans="1:6" x14ac:dyDescent="0.2">
      <c r="A6" s="3" t="s">
        <v>11</v>
      </c>
      <c r="B6" s="1">
        <f t="shared" si="0"/>
        <v>0</v>
      </c>
      <c r="C6" s="3"/>
      <c r="D6" s="5"/>
      <c r="E6" s="1"/>
      <c r="F6" s="1"/>
    </row>
    <row r="7" spans="1:6" x14ac:dyDescent="0.2">
      <c r="A7" s="1">
        <v>2020</v>
      </c>
      <c r="B7" s="1">
        <f t="shared" si="0"/>
        <v>1</v>
      </c>
      <c r="C7" s="1" t="s">
        <v>12</v>
      </c>
      <c r="D7" s="2" t="s">
        <v>7</v>
      </c>
      <c r="E7" s="1"/>
      <c r="F7" s="1" t="str">
        <f t="shared" ref="F7:F15" si="1">$A$6</f>
        <v>ANGOLA</v>
      </c>
    </row>
    <row r="8" spans="1:6" x14ac:dyDescent="0.2">
      <c r="A8" s="1">
        <v>2020</v>
      </c>
      <c r="B8" s="1">
        <f t="shared" si="0"/>
        <v>1</v>
      </c>
      <c r="C8" s="1" t="s">
        <v>13</v>
      </c>
      <c r="D8" s="2" t="s">
        <v>14</v>
      </c>
      <c r="E8" s="1"/>
      <c r="F8" s="1" t="str">
        <f t="shared" si="1"/>
        <v>ANGOLA</v>
      </c>
    </row>
    <row r="9" spans="1:6" x14ac:dyDescent="0.2">
      <c r="A9" s="1">
        <v>2020</v>
      </c>
      <c r="B9" s="1">
        <f t="shared" si="0"/>
        <v>1</v>
      </c>
      <c r="C9" s="1" t="s">
        <v>15</v>
      </c>
      <c r="D9" s="2" t="s">
        <v>14</v>
      </c>
      <c r="E9" s="1"/>
      <c r="F9" s="1" t="str">
        <f t="shared" si="1"/>
        <v>ANGOLA</v>
      </c>
    </row>
    <row r="10" spans="1:6" x14ac:dyDescent="0.2">
      <c r="A10" s="1">
        <v>2020</v>
      </c>
      <c r="B10" s="1">
        <f t="shared" si="0"/>
        <v>1</v>
      </c>
      <c r="C10" s="1" t="s">
        <v>16</v>
      </c>
      <c r="D10" s="2" t="s">
        <v>7</v>
      </c>
      <c r="E10" s="1"/>
      <c r="F10" s="1" t="str">
        <f t="shared" si="1"/>
        <v>ANGOLA</v>
      </c>
    </row>
    <row r="11" spans="1:6" x14ac:dyDescent="0.2">
      <c r="A11" s="1">
        <v>2021</v>
      </c>
      <c r="B11" s="1">
        <f t="shared" si="0"/>
        <v>1</v>
      </c>
      <c r="C11" s="1" t="s">
        <v>17</v>
      </c>
      <c r="D11" s="2" t="s">
        <v>7</v>
      </c>
      <c r="E11" s="1"/>
      <c r="F11" s="1" t="str">
        <f t="shared" si="1"/>
        <v>ANGOLA</v>
      </c>
    </row>
    <row r="12" spans="1:6" x14ac:dyDescent="0.2">
      <c r="A12" s="1">
        <v>2021</v>
      </c>
      <c r="B12" s="1">
        <f t="shared" si="0"/>
        <v>1</v>
      </c>
      <c r="C12" s="1" t="s">
        <v>18</v>
      </c>
      <c r="D12" s="2" t="s">
        <v>7</v>
      </c>
      <c r="E12" s="1"/>
      <c r="F12" s="1" t="str">
        <f t="shared" si="1"/>
        <v>ANGOLA</v>
      </c>
    </row>
    <row r="13" spans="1:6" x14ac:dyDescent="0.2">
      <c r="A13" s="1">
        <v>2023</v>
      </c>
      <c r="B13" s="1">
        <f t="shared" si="0"/>
        <v>1</v>
      </c>
      <c r="C13" s="1" t="s">
        <v>19</v>
      </c>
      <c r="D13" s="2" t="s">
        <v>7</v>
      </c>
      <c r="E13" s="1"/>
      <c r="F13" s="1" t="str">
        <f t="shared" si="1"/>
        <v>ANGOLA</v>
      </c>
    </row>
    <row r="14" spans="1:6" x14ac:dyDescent="0.2">
      <c r="A14" s="1">
        <v>2024</v>
      </c>
      <c r="B14" s="1">
        <f t="shared" si="0"/>
        <v>1</v>
      </c>
      <c r="C14" s="1" t="s">
        <v>20</v>
      </c>
      <c r="D14" s="2" t="s">
        <v>7</v>
      </c>
      <c r="E14" s="1"/>
      <c r="F14" s="1" t="str">
        <f t="shared" si="1"/>
        <v>ANGOLA</v>
      </c>
    </row>
    <row r="15" spans="1:6" x14ac:dyDescent="0.2">
      <c r="A15" s="1">
        <v>2024</v>
      </c>
      <c r="B15" s="1">
        <f t="shared" si="0"/>
        <v>1</v>
      </c>
      <c r="C15" s="1" t="s">
        <v>21</v>
      </c>
      <c r="D15" s="2" t="s">
        <v>14</v>
      </c>
      <c r="E15" s="1"/>
      <c r="F15" s="1" t="str">
        <f t="shared" si="1"/>
        <v>ANGOLA</v>
      </c>
    </row>
    <row r="16" spans="1:6" x14ac:dyDescent="0.2">
      <c r="A16" s="3" t="s">
        <v>22</v>
      </c>
      <c r="B16" s="1">
        <f t="shared" si="0"/>
        <v>0</v>
      </c>
      <c r="C16" s="1"/>
      <c r="D16" s="2"/>
      <c r="E16" s="1"/>
      <c r="F16" s="1"/>
    </row>
    <row r="17" spans="1:6" x14ac:dyDescent="0.2">
      <c r="A17" s="4">
        <v>2000</v>
      </c>
      <c r="B17" s="1">
        <f t="shared" si="0"/>
        <v>1</v>
      </c>
      <c r="C17" s="1" t="s">
        <v>23</v>
      </c>
      <c r="D17" s="2" t="s">
        <v>7</v>
      </c>
      <c r="E17" s="1"/>
      <c r="F17" s="1" t="str">
        <f t="shared" ref="F17:F63" si="2">$A$16</f>
        <v>ARGENTINA</v>
      </c>
    </row>
    <row r="18" spans="1:6" x14ac:dyDescent="0.2">
      <c r="A18" s="4">
        <v>2000</v>
      </c>
      <c r="B18" s="1">
        <f t="shared" si="0"/>
        <v>1</v>
      </c>
      <c r="C18" s="1" t="s">
        <v>24</v>
      </c>
      <c r="D18" s="2" t="s">
        <v>25</v>
      </c>
      <c r="E18" s="1"/>
      <c r="F18" s="1" t="str">
        <f t="shared" si="2"/>
        <v>ARGENTINA</v>
      </c>
    </row>
    <row r="19" spans="1:6" x14ac:dyDescent="0.2">
      <c r="A19" s="4">
        <v>2000</v>
      </c>
      <c r="B19" s="1">
        <f t="shared" si="0"/>
        <v>1</v>
      </c>
      <c r="C19" s="1" t="s">
        <v>26</v>
      </c>
      <c r="D19" s="2" t="s">
        <v>7</v>
      </c>
      <c r="E19" s="1"/>
      <c r="F19" s="1" t="str">
        <f t="shared" si="2"/>
        <v>ARGENTINA</v>
      </c>
    </row>
    <row r="20" spans="1:6" x14ac:dyDescent="0.2">
      <c r="A20" s="4">
        <v>2000</v>
      </c>
      <c r="B20" s="1">
        <f t="shared" si="0"/>
        <v>1</v>
      </c>
      <c r="C20" s="1" t="s">
        <v>27</v>
      </c>
      <c r="D20" s="2" t="s">
        <v>7</v>
      </c>
      <c r="E20" s="1"/>
      <c r="F20" s="1" t="str">
        <f t="shared" si="2"/>
        <v>ARGENTINA</v>
      </c>
    </row>
    <row r="21" spans="1:6" x14ac:dyDescent="0.2">
      <c r="A21" s="4">
        <v>2000</v>
      </c>
      <c r="B21" s="1">
        <f t="shared" si="0"/>
        <v>1</v>
      </c>
      <c r="C21" s="1" t="s">
        <v>28</v>
      </c>
      <c r="D21" s="2" t="s">
        <v>7</v>
      </c>
      <c r="E21" s="1"/>
      <c r="F21" s="1" t="str">
        <f t="shared" si="2"/>
        <v>ARGENTINA</v>
      </c>
    </row>
    <row r="22" spans="1:6" x14ac:dyDescent="0.2">
      <c r="A22" s="4">
        <v>2000</v>
      </c>
      <c r="B22" s="1">
        <f t="shared" si="0"/>
        <v>1</v>
      </c>
      <c r="C22" s="1" t="s">
        <v>29</v>
      </c>
      <c r="D22" s="2" t="s">
        <v>7</v>
      </c>
      <c r="E22" s="1"/>
      <c r="F22" s="1" t="str">
        <f t="shared" si="2"/>
        <v>ARGENTINA</v>
      </c>
    </row>
    <row r="23" spans="1:6" x14ac:dyDescent="0.2">
      <c r="A23" s="4">
        <v>2000</v>
      </c>
      <c r="B23" s="1">
        <f t="shared" si="0"/>
        <v>1</v>
      </c>
      <c r="C23" s="1" t="s">
        <v>30</v>
      </c>
      <c r="D23" s="2" t="s">
        <v>25</v>
      </c>
      <c r="E23" s="1"/>
      <c r="F23" s="1" t="str">
        <f t="shared" si="2"/>
        <v>ARGENTINA</v>
      </c>
    </row>
    <row r="24" spans="1:6" x14ac:dyDescent="0.2">
      <c r="A24" s="4">
        <v>2000</v>
      </c>
      <c r="B24" s="1">
        <f t="shared" si="0"/>
        <v>1</v>
      </c>
      <c r="C24" s="1" t="s">
        <v>31</v>
      </c>
      <c r="D24" s="2" t="s">
        <v>25</v>
      </c>
      <c r="E24" s="1"/>
      <c r="F24" s="1" t="str">
        <f t="shared" si="2"/>
        <v>ARGENTINA</v>
      </c>
    </row>
    <row r="25" spans="1:6" x14ac:dyDescent="0.2">
      <c r="A25" s="4">
        <v>2000</v>
      </c>
      <c r="B25" s="1">
        <f t="shared" si="0"/>
        <v>1</v>
      </c>
      <c r="C25" s="1" t="s">
        <v>32</v>
      </c>
      <c r="D25" s="2" t="s">
        <v>7</v>
      </c>
      <c r="E25" s="1"/>
      <c r="F25" s="1" t="str">
        <f t="shared" si="2"/>
        <v>ARGENTINA</v>
      </c>
    </row>
    <row r="26" spans="1:6" x14ac:dyDescent="0.2">
      <c r="A26" s="4">
        <v>2000</v>
      </c>
      <c r="B26" s="1">
        <f t="shared" si="0"/>
        <v>1</v>
      </c>
      <c r="C26" s="1" t="s">
        <v>33</v>
      </c>
      <c r="D26" s="2" t="s">
        <v>7</v>
      </c>
      <c r="E26" s="1"/>
      <c r="F26" s="1" t="str">
        <f t="shared" si="2"/>
        <v>ARGENTINA</v>
      </c>
    </row>
    <row r="27" spans="1:6" x14ac:dyDescent="0.2">
      <c r="A27" s="4">
        <v>2000</v>
      </c>
      <c r="B27" s="1">
        <f t="shared" si="0"/>
        <v>1</v>
      </c>
      <c r="C27" s="1" t="s">
        <v>34</v>
      </c>
      <c r="D27" s="2" t="s">
        <v>7</v>
      </c>
      <c r="E27" s="1"/>
      <c r="F27" s="1" t="str">
        <f t="shared" si="2"/>
        <v>ARGENTINA</v>
      </c>
    </row>
    <row r="28" spans="1:6" x14ac:dyDescent="0.2">
      <c r="A28" s="4">
        <v>2001</v>
      </c>
      <c r="B28" s="1">
        <f t="shared" si="0"/>
        <v>1</v>
      </c>
      <c r="C28" s="1" t="s">
        <v>35</v>
      </c>
      <c r="D28" s="2" t="s">
        <v>7</v>
      </c>
      <c r="E28" s="1"/>
      <c r="F28" s="1" t="str">
        <f t="shared" si="2"/>
        <v>ARGENTINA</v>
      </c>
    </row>
    <row r="29" spans="1:6" x14ac:dyDescent="0.2">
      <c r="A29" s="4">
        <v>2001</v>
      </c>
      <c r="B29" s="1">
        <f t="shared" si="0"/>
        <v>1</v>
      </c>
      <c r="C29" s="1" t="s">
        <v>36</v>
      </c>
      <c r="D29" s="2" t="s">
        <v>25</v>
      </c>
      <c r="E29" s="1"/>
      <c r="F29" s="1" t="str">
        <f t="shared" si="2"/>
        <v>ARGENTINA</v>
      </c>
    </row>
    <row r="30" spans="1:6" x14ac:dyDescent="0.2">
      <c r="A30" s="4">
        <v>2001</v>
      </c>
      <c r="B30" s="1">
        <f t="shared" si="0"/>
        <v>1</v>
      </c>
      <c r="C30" s="1" t="s">
        <v>37</v>
      </c>
      <c r="D30" s="2" t="s">
        <v>7</v>
      </c>
      <c r="E30" s="1"/>
      <c r="F30" s="1" t="str">
        <f t="shared" si="2"/>
        <v>ARGENTINA</v>
      </c>
    </row>
    <row r="31" spans="1:6" x14ac:dyDescent="0.2">
      <c r="A31" s="4">
        <v>2001</v>
      </c>
      <c r="B31" s="1">
        <f t="shared" si="0"/>
        <v>1</v>
      </c>
      <c r="C31" s="1" t="s">
        <v>38</v>
      </c>
      <c r="D31" s="2" t="s">
        <v>7</v>
      </c>
      <c r="E31" s="1"/>
      <c r="F31" s="1" t="str">
        <f t="shared" si="2"/>
        <v>ARGENTINA</v>
      </c>
    </row>
    <row r="32" spans="1:6" x14ac:dyDescent="0.2">
      <c r="A32" s="4">
        <v>2001</v>
      </c>
      <c r="B32" s="1">
        <f t="shared" si="0"/>
        <v>1</v>
      </c>
      <c r="C32" s="1" t="s">
        <v>39</v>
      </c>
      <c r="D32" s="2" t="s">
        <v>7</v>
      </c>
      <c r="E32" s="1"/>
      <c r="F32" s="1" t="str">
        <f t="shared" si="2"/>
        <v>ARGENTINA</v>
      </c>
    </row>
    <row r="33" spans="1:6" x14ac:dyDescent="0.2">
      <c r="A33" s="4">
        <v>2001</v>
      </c>
      <c r="B33" s="1">
        <f t="shared" si="0"/>
        <v>1</v>
      </c>
      <c r="C33" s="1" t="s">
        <v>40</v>
      </c>
      <c r="D33" s="2" t="s">
        <v>7</v>
      </c>
      <c r="E33" s="1"/>
      <c r="F33" s="1" t="str">
        <f t="shared" si="2"/>
        <v>ARGENTINA</v>
      </c>
    </row>
    <row r="34" spans="1:6" x14ac:dyDescent="0.2">
      <c r="A34" s="4">
        <v>2001</v>
      </c>
      <c r="B34" s="1">
        <f t="shared" si="0"/>
        <v>1</v>
      </c>
      <c r="C34" s="1" t="s">
        <v>41</v>
      </c>
      <c r="D34" s="2" t="s">
        <v>7</v>
      </c>
      <c r="E34" s="1"/>
      <c r="F34" s="1" t="str">
        <f t="shared" si="2"/>
        <v>ARGENTINA</v>
      </c>
    </row>
    <row r="35" spans="1:6" x14ac:dyDescent="0.2">
      <c r="A35" s="4">
        <v>2001</v>
      </c>
      <c r="B35" s="1">
        <f t="shared" si="0"/>
        <v>1</v>
      </c>
      <c r="C35" s="1" t="s">
        <v>42</v>
      </c>
      <c r="D35" s="2" t="s">
        <v>7</v>
      </c>
      <c r="E35" s="1"/>
      <c r="F35" s="1" t="str">
        <f t="shared" si="2"/>
        <v>ARGENTINA</v>
      </c>
    </row>
    <row r="36" spans="1:6" x14ac:dyDescent="0.2">
      <c r="A36" s="4">
        <v>2002</v>
      </c>
      <c r="B36" s="1">
        <f t="shared" si="0"/>
        <v>1</v>
      </c>
      <c r="C36" s="1" t="s">
        <v>43</v>
      </c>
      <c r="D36" s="2" t="s">
        <v>7</v>
      </c>
      <c r="E36" s="1"/>
      <c r="F36" s="1" t="str">
        <f t="shared" si="2"/>
        <v>ARGENTINA</v>
      </c>
    </row>
    <row r="37" spans="1:6" x14ac:dyDescent="0.2">
      <c r="A37" s="4">
        <v>2002</v>
      </c>
      <c r="B37" s="1">
        <f t="shared" si="0"/>
        <v>1</v>
      </c>
      <c r="C37" s="1" t="s">
        <v>44</v>
      </c>
      <c r="D37" s="2" t="s">
        <v>25</v>
      </c>
      <c r="E37" s="1"/>
      <c r="F37" s="1" t="str">
        <f t="shared" si="2"/>
        <v>ARGENTINA</v>
      </c>
    </row>
    <row r="38" spans="1:6" x14ac:dyDescent="0.2">
      <c r="A38" s="4">
        <v>2002</v>
      </c>
      <c r="B38" s="1">
        <f t="shared" si="0"/>
        <v>1</v>
      </c>
      <c r="C38" s="1" t="s">
        <v>45</v>
      </c>
      <c r="D38" s="2" t="s">
        <v>7</v>
      </c>
      <c r="E38" s="1"/>
      <c r="F38" s="1" t="str">
        <f t="shared" si="2"/>
        <v>ARGENTINA</v>
      </c>
    </row>
    <row r="39" spans="1:6" x14ac:dyDescent="0.2">
      <c r="A39" s="4">
        <v>2002</v>
      </c>
      <c r="B39" s="1">
        <f t="shared" si="0"/>
        <v>1</v>
      </c>
      <c r="C39" s="1" t="s">
        <v>46</v>
      </c>
      <c r="D39" s="2" t="s">
        <v>7</v>
      </c>
      <c r="E39" s="1"/>
      <c r="F39" s="1" t="str">
        <f t="shared" si="2"/>
        <v>ARGENTINA</v>
      </c>
    </row>
    <row r="40" spans="1:6" x14ac:dyDescent="0.2">
      <c r="A40" s="4">
        <v>2002</v>
      </c>
      <c r="B40" s="1">
        <f t="shared" si="0"/>
        <v>1</v>
      </c>
      <c r="C40" s="1" t="s">
        <v>47</v>
      </c>
      <c r="D40" s="2" t="s">
        <v>7</v>
      </c>
      <c r="E40" s="1"/>
      <c r="F40" s="1" t="str">
        <f t="shared" si="2"/>
        <v>ARGENTINA</v>
      </c>
    </row>
    <row r="41" spans="1:6" x14ac:dyDescent="0.2">
      <c r="A41" s="4">
        <v>2003</v>
      </c>
      <c r="B41" s="1">
        <f t="shared" si="0"/>
        <v>1</v>
      </c>
      <c r="C41" s="1" t="s">
        <v>48</v>
      </c>
      <c r="D41" s="2" t="s">
        <v>7</v>
      </c>
      <c r="E41" s="1"/>
      <c r="F41" s="1" t="str">
        <f t="shared" si="2"/>
        <v>ARGENTINA</v>
      </c>
    </row>
    <row r="42" spans="1:6" x14ac:dyDescent="0.2">
      <c r="A42" s="4">
        <v>2003</v>
      </c>
      <c r="B42" s="1">
        <f t="shared" si="0"/>
        <v>1</v>
      </c>
      <c r="C42" s="1" t="s">
        <v>49</v>
      </c>
      <c r="D42" s="2" t="s">
        <v>7</v>
      </c>
      <c r="E42" s="1"/>
      <c r="F42" s="1" t="str">
        <f t="shared" si="2"/>
        <v>ARGENTINA</v>
      </c>
    </row>
    <row r="43" spans="1:6" x14ac:dyDescent="0.2">
      <c r="A43" s="4">
        <v>2004</v>
      </c>
      <c r="B43" s="1">
        <f t="shared" si="0"/>
        <v>1</v>
      </c>
      <c r="C43" s="1" t="s">
        <v>50</v>
      </c>
      <c r="D43" s="2" t="s">
        <v>7</v>
      </c>
      <c r="E43" s="1"/>
      <c r="F43" s="1" t="str">
        <f t="shared" si="2"/>
        <v>ARGENTINA</v>
      </c>
    </row>
    <row r="44" spans="1:6" x14ac:dyDescent="0.2">
      <c r="A44" s="4">
        <v>2005</v>
      </c>
      <c r="B44" s="1">
        <f t="shared" si="0"/>
        <v>1</v>
      </c>
      <c r="C44" s="1" t="s">
        <v>51</v>
      </c>
      <c r="D44" s="2" t="s">
        <v>7</v>
      </c>
      <c r="E44" s="1"/>
      <c r="F44" s="1" t="str">
        <f t="shared" si="2"/>
        <v>ARGENTINA</v>
      </c>
    </row>
    <row r="45" spans="1:6" x14ac:dyDescent="0.2">
      <c r="A45" s="4">
        <v>2006</v>
      </c>
      <c r="B45" s="1">
        <f t="shared" si="0"/>
        <v>1</v>
      </c>
      <c r="C45" s="1" t="s">
        <v>52</v>
      </c>
      <c r="D45" s="2" t="s">
        <v>7</v>
      </c>
      <c r="E45" s="1"/>
      <c r="F45" s="1" t="str">
        <f t="shared" si="2"/>
        <v>ARGENTINA</v>
      </c>
    </row>
    <row r="46" spans="1:6" x14ac:dyDescent="0.2">
      <c r="A46" s="4">
        <v>2007</v>
      </c>
      <c r="B46" s="1">
        <f t="shared" si="0"/>
        <v>1</v>
      </c>
      <c r="C46" s="1" t="s">
        <v>53</v>
      </c>
      <c r="D46" s="2" t="s">
        <v>25</v>
      </c>
      <c r="E46" s="1"/>
      <c r="F46" s="1" t="str">
        <f t="shared" si="2"/>
        <v>ARGENTINA</v>
      </c>
    </row>
    <row r="47" spans="1:6" x14ac:dyDescent="0.2">
      <c r="A47" s="4">
        <v>2008</v>
      </c>
      <c r="B47" s="1">
        <f t="shared" si="0"/>
        <v>1</v>
      </c>
      <c r="C47" s="1" t="s">
        <v>54</v>
      </c>
      <c r="D47" s="2" t="s">
        <v>7</v>
      </c>
      <c r="E47" s="1"/>
      <c r="F47" s="1" t="str">
        <f t="shared" si="2"/>
        <v>ARGENTINA</v>
      </c>
    </row>
    <row r="48" spans="1:6" x14ac:dyDescent="0.2">
      <c r="A48" s="4">
        <v>2009</v>
      </c>
      <c r="B48" s="1">
        <f t="shared" si="0"/>
        <v>1</v>
      </c>
      <c r="C48" s="1" t="s">
        <v>55</v>
      </c>
      <c r="D48" s="2" t="s">
        <v>7</v>
      </c>
      <c r="E48" s="1"/>
      <c r="F48" s="1" t="str">
        <f t="shared" si="2"/>
        <v>ARGENTINA</v>
      </c>
    </row>
    <row r="49" spans="1:6" x14ac:dyDescent="0.2">
      <c r="A49" s="4">
        <v>2013</v>
      </c>
      <c r="B49" s="1">
        <f t="shared" si="0"/>
        <v>1</v>
      </c>
      <c r="C49" s="1" t="s">
        <v>56</v>
      </c>
      <c r="D49" s="2" t="s">
        <v>7</v>
      </c>
      <c r="E49" s="1"/>
      <c r="F49" s="1" t="str">
        <f t="shared" si="2"/>
        <v>ARGENTINA</v>
      </c>
    </row>
    <row r="50" spans="1:6" x14ac:dyDescent="0.2">
      <c r="A50" s="4">
        <v>2013</v>
      </c>
      <c r="B50" s="1">
        <f t="shared" si="0"/>
        <v>1</v>
      </c>
      <c r="C50" s="1" t="s">
        <v>57</v>
      </c>
      <c r="D50" s="2" t="s">
        <v>25</v>
      </c>
      <c r="E50" s="1"/>
      <c r="F50" s="1" t="str">
        <f t="shared" si="2"/>
        <v>ARGENTINA</v>
      </c>
    </row>
    <row r="51" spans="1:6" x14ac:dyDescent="0.2">
      <c r="A51" s="4">
        <v>2014</v>
      </c>
      <c r="B51" s="1">
        <f t="shared" si="0"/>
        <v>1</v>
      </c>
      <c r="C51" s="1" t="s">
        <v>58</v>
      </c>
      <c r="D51" s="2" t="s">
        <v>25</v>
      </c>
      <c r="E51" s="1"/>
      <c r="F51" s="1" t="str">
        <f t="shared" si="2"/>
        <v>ARGENTINA</v>
      </c>
    </row>
    <row r="52" spans="1:6" x14ac:dyDescent="0.2">
      <c r="A52" s="4">
        <v>2014</v>
      </c>
      <c r="B52" s="1">
        <f t="shared" si="0"/>
        <v>1</v>
      </c>
      <c r="C52" s="1" t="s">
        <v>59</v>
      </c>
      <c r="D52" s="2" t="s">
        <v>25</v>
      </c>
      <c r="E52" s="1"/>
      <c r="F52" s="1" t="str">
        <f t="shared" si="2"/>
        <v>ARGENTINA</v>
      </c>
    </row>
    <row r="53" spans="1:6" x14ac:dyDescent="0.2">
      <c r="A53" s="4">
        <v>2016</v>
      </c>
      <c r="B53" s="1">
        <f t="shared" si="0"/>
        <v>1</v>
      </c>
      <c r="C53" s="1" t="s">
        <v>60</v>
      </c>
      <c r="D53" s="2" t="s">
        <v>7</v>
      </c>
      <c r="E53" s="1"/>
      <c r="F53" s="1" t="str">
        <f t="shared" si="2"/>
        <v>ARGENTINA</v>
      </c>
    </row>
    <row r="54" spans="1:6" x14ac:dyDescent="0.2">
      <c r="A54" s="1">
        <v>2016</v>
      </c>
      <c r="B54" s="1">
        <f t="shared" si="0"/>
        <v>1</v>
      </c>
      <c r="C54" s="1" t="s">
        <v>61</v>
      </c>
      <c r="D54" s="2" t="s">
        <v>7</v>
      </c>
      <c r="E54" s="1"/>
      <c r="F54" s="1" t="str">
        <f t="shared" si="2"/>
        <v>ARGENTINA</v>
      </c>
    </row>
    <row r="55" spans="1:6" x14ac:dyDescent="0.2">
      <c r="A55" s="1">
        <v>2017</v>
      </c>
      <c r="B55" s="1">
        <f t="shared" si="0"/>
        <v>1</v>
      </c>
      <c r="C55" s="1" t="s">
        <v>62</v>
      </c>
      <c r="D55" s="2" t="s">
        <v>14</v>
      </c>
      <c r="E55" s="1"/>
      <c r="F55" s="1" t="str">
        <f t="shared" si="2"/>
        <v>ARGENTINA</v>
      </c>
    </row>
    <row r="56" spans="1:6" x14ac:dyDescent="0.2">
      <c r="A56" s="1">
        <v>2019</v>
      </c>
      <c r="B56" s="1">
        <f t="shared" si="0"/>
        <v>1</v>
      </c>
      <c r="C56" s="1" t="s">
        <v>63</v>
      </c>
      <c r="D56" s="2" t="s">
        <v>7</v>
      </c>
      <c r="E56" s="1"/>
      <c r="F56" s="1" t="str">
        <f t="shared" si="2"/>
        <v>ARGENTINA</v>
      </c>
    </row>
    <row r="57" spans="1:6" x14ac:dyDescent="0.2">
      <c r="A57" s="1">
        <v>2023</v>
      </c>
      <c r="B57" s="1">
        <f t="shared" si="0"/>
        <v>1</v>
      </c>
      <c r="C57" s="1" t="s">
        <v>64</v>
      </c>
      <c r="D57" s="2" t="s">
        <v>7</v>
      </c>
      <c r="E57" s="1"/>
      <c r="F57" s="1" t="str">
        <f t="shared" si="2"/>
        <v>ARGENTINA</v>
      </c>
    </row>
    <row r="58" spans="1:6" x14ac:dyDescent="0.2">
      <c r="A58" s="1">
        <v>2024</v>
      </c>
      <c r="B58" s="1">
        <f t="shared" si="0"/>
        <v>1</v>
      </c>
      <c r="C58" s="1" t="s">
        <v>65</v>
      </c>
      <c r="D58" s="2" t="s">
        <v>7</v>
      </c>
      <c r="E58" s="1"/>
      <c r="F58" s="1" t="str">
        <f t="shared" si="2"/>
        <v>ARGENTINA</v>
      </c>
    </row>
    <row r="59" spans="1:6" x14ac:dyDescent="0.2">
      <c r="A59" s="1">
        <v>2024</v>
      </c>
      <c r="B59" s="1">
        <f t="shared" si="0"/>
        <v>1</v>
      </c>
      <c r="C59" s="1" t="s">
        <v>66</v>
      </c>
      <c r="D59" s="2" t="s">
        <v>7</v>
      </c>
      <c r="E59" s="1"/>
      <c r="F59" s="1" t="str">
        <f t="shared" si="2"/>
        <v>ARGENTINA</v>
      </c>
    </row>
    <row r="60" spans="1:6" x14ac:dyDescent="0.2">
      <c r="A60" s="1">
        <v>2024</v>
      </c>
      <c r="B60" s="1">
        <f t="shared" si="0"/>
        <v>1</v>
      </c>
      <c r="C60" s="1" t="s">
        <v>67</v>
      </c>
      <c r="D60" s="2" t="s">
        <v>7</v>
      </c>
      <c r="E60" s="1"/>
      <c r="F60" s="1" t="str">
        <f t="shared" si="2"/>
        <v>ARGENTINA</v>
      </c>
    </row>
    <row r="61" spans="1:6" x14ac:dyDescent="0.2">
      <c r="A61" s="1">
        <v>2025</v>
      </c>
      <c r="B61" s="1">
        <f t="shared" si="0"/>
        <v>1</v>
      </c>
      <c r="C61" s="6" t="s">
        <v>68</v>
      </c>
      <c r="D61" s="2" t="s">
        <v>7</v>
      </c>
      <c r="E61" s="1"/>
      <c r="F61" s="1" t="str">
        <f t="shared" si="2"/>
        <v>ARGENTINA</v>
      </c>
    </row>
    <row r="62" spans="1:6" x14ac:dyDescent="0.2">
      <c r="A62" s="1">
        <v>2025</v>
      </c>
      <c r="B62" s="1">
        <f t="shared" si="0"/>
        <v>1</v>
      </c>
      <c r="C62" s="6" t="s">
        <v>66</v>
      </c>
      <c r="D62" s="2" t="s">
        <v>7</v>
      </c>
      <c r="E62" s="1"/>
      <c r="F62" s="1" t="str">
        <f t="shared" si="2"/>
        <v>ARGENTINA</v>
      </c>
    </row>
    <row r="63" spans="1:6" x14ac:dyDescent="0.2">
      <c r="A63" s="1">
        <v>2025</v>
      </c>
      <c r="B63" s="1">
        <f t="shared" si="0"/>
        <v>1</v>
      </c>
      <c r="C63" s="6" t="s">
        <v>69</v>
      </c>
      <c r="D63" s="2" t="s">
        <v>7</v>
      </c>
      <c r="E63" s="1"/>
      <c r="F63" s="1" t="str">
        <f t="shared" si="2"/>
        <v>ARGENTINA</v>
      </c>
    </row>
    <row r="64" spans="1:6" x14ac:dyDescent="0.2">
      <c r="A64" s="1">
        <v>2025</v>
      </c>
      <c r="B64" s="1">
        <f t="shared" si="0"/>
        <v>1</v>
      </c>
      <c r="C64" s="7" t="s">
        <v>70</v>
      </c>
      <c r="D64" s="2" t="s">
        <v>7</v>
      </c>
      <c r="E64" s="1"/>
      <c r="F64" s="1" t="s">
        <v>22</v>
      </c>
    </row>
    <row r="65" spans="1:6" x14ac:dyDescent="0.2">
      <c r="A65" s="3" t="s">
        <v>71</v>
      </c>
      <c r="B65" s="1">
        <f t="shared" si="0"/>
        <v>0</v>
      </c>
      <c r="C65" s="1"/>
      <c r="D65" s="2"/>
      <c r="E65" s="1"/>
      <c r="F65" s="1"/>
    </row>
    <row r="66" spans="1:6" x14ac:dyDescent="0.2">
      <c r="A66" s="1">
        <v>2001</v>
      </c>
      <c r="B66" s="1">
        <f t="shared" si="0"/>
        <v>1</v>
      </c>
      <c r="C66" s="1" t="s">
        <v>72</v>
      </c>
      <c r="D66" s="2" t="s">
        <v>7</v>
      </c>
      <c r="E66" s="1"/>
      <c r="F66" s="1" t="str">
        <f t="shared" ref="F66:F67" si="3">$A$65</f>
        <v>AUSTRALIA</v>
      </c>
    </row>
    <row r="67" spans="1:6" x14ac:dyDescent="0.2">
      <c r="A67" s="1">
        <v>2009</v>
      </c>
      <c r="B67" s="1">
        <f t="shared" si="0"/>
        <v>1</v>
      </c>
      <c r="C67" s="1" t="s">
        <v>73</v>
      </c>
      <c r="D67" s="2" t="s">
        <v>7</v>
      </c>
      <c r="E67" s="1"/>
      <c r="F67" s="1" t="str">
        <f t="shared" si="3"/>
        <v>AUSTRALIA</v>
      </c>
    </row>
    <row r="68" spans="1:6" ht="17" x14ac:dyDescent="0.2">
      <c r="A68" s="8" t="s">
        <v>74</v>
      </c>
      <c r="B68" s="1">
        <f t="shared" si="0"/>
        <v>0</v>
      </c>
      <c r="C68" s="1"/>
      <c r="D68" s="2"/>
      <c r="E68" s="1"/>
      <c r="F68" s="1"/>
    </row>
    <row r="69" spans="1:6" ht="34" x14ac:dyDescent="0.2">
      <c r="A69" s="9">
        <v>2008</v>
      </c>
      <c r="B69" s="1">
        <f t="shared" si="0"/>
        <v>1</v>
      </c>
      <c r="C69" s="10" t="s">
        <v>75</v>
      </c>
      <c r="D69" s="2" t="s">
        <v>7</v>
      </c>
      <c r="E69" s="1"/>
      <c r="F69" s="1" t="str">
        <f t="shared" ref="F69:F78" si="4">$A$68</f>
        <v>AZERBAIJAN</v>
      </c>
    </row>
    <row r="70" spans="1:6" ht="17" x14ac:dyDescent="0.2">
      <c r="A70" s="9">
        <v>2008</v>
      </c>
      <c r="B70" s="1">
        <f t="shared" si="0"/>
        <v>1</v>
      </c>
      <c r="C70" s="10" t="s">
        <v>76</v>
      </c>
      <c r="D70" s="2" t="s">
        <v>7</v>
      </c>
      <c r="E70" s="1"/>
      <c r="F70" s="1" t="str">
        <f t="shared" si="4"/>
        <v>AZERBAIJAN</v>
      </c>
    </row>
    <row r="71" spans="1:6" ht="17" x14ac:dyDescent="0.2">
      <c r="A71" s="9">
        <v>2014</v>
      </c>
      <c r="B71" s="1">
        <f t="shared" si="0"/>
        <v>1</v>
      </c>
      <c r="C71" s="10" t="s">
        <v>77</v>
      </c>
      <c r="D71" s="2" t="s">
        <v>7</v>
      </c>
      <c r="E71" s="1"/>
      <c r="F71" s="1" t="str">
        <f t="shared" si="4"/>
        <v>AZERBAIJAN</v>
      </c>
    </row>
    <row r="72" spans="1:6" ht="17" x14ac:dyDescent="0.2">
      <c r="A72" s="9">
        <v>2015</v>
      </c>
      <c r="B72" s="1">
        <f t="shared" si="0"/>
        <v>1</v>
      </c>
      <c r="C72" s="10" t="s">
        <v>78</v>
      </c>
      <c r="D72" s="2" t="s">
        <v>7</v>
      </c>
      <c r="E72" s="1"/>
      <c r="F72" s="1" t="str">
        <f t="shared" si="4"/>
        <v>AZERBAIJAN</v>
      </c>
    </row>
    <row r="73" spans="1:6" ht="17" x14ac:dyDescent="0.2">
      <c r="A73" s="9">
        <v>2016</v>
      </c>
      <c r="B73" s="1">
        <f t="shared" si="0"/>
        <v>1</v>
      </c>
      <c r="C73" s="10" t="s">
        <v>79</v>
      </c>
      <c r="D73" s="2" t="s">
        <v>7</v>
      </c>
      <c r="E73" s="1"/>
      <c r="F73" s="1" t="str">
        <f t="shared" si="4"/>
        <v>AZERBAIJAN</v>
      </c>
    </row>
    <row r="74" spans="1:6" ht="17" x14ac:dyDescent="0.2">
      <c r="A74" s="9">
        <v>2016</v>
      </c>
      <c r="B74" s="1">
        <f t="shared" si="0"/>
        <v>1</v>
      </c>
      <c r="C74" s="10" t="s">
        <v>80</v>
      </c>
      <c r="D74" s="2" t="s">
        <v>7</v>
      </c>
      <c r="E74" s="1"/>
      <c r="F74" s="1" t="str">
        <f t="shared" si="4"/>
        <v>AZERBAIJAN</v>
      </c>
    </row>
    <row r="75" spans="1:6" ht="17" x14ac:dyDescent="0.2">
      <c r="A75" s="9">
        <v>2016</v>
      </c>
      <c r="B75" s="1">
        <f t="shared" si="0"/>
        <v>1</v>
      </c>
      <c r="C75" s="10" t="s">
        <v>81</v>
      </c>
      <c r="D75" s="2" t="s">
        <v>7</v>
      </c>
      <c r="E75" s="1"/>
      <c r="F75" s="1" t="str">
        <f t="shared" si="4"/>
        <v>AZERBAIJAN</v>
      </c>
    </row>
    <row r="76" spans="1:6" ht="17" x14ac:dyDescent="0.2">
      <c r="A76" s="9">
        <v>2016</v>
      </c>
      <c r="B76" s="1">
        <f t="shared" si="0"/>
        <v>1</v>
      </c>
      <c r="C76" s="10" t="s">
        <v>82</v>
      </c>
      <c r="D76" s="2" t="s">
        <v>7</v>
      </c>
      <c r="E76" s="1"/>
      <c r="F76" s="1" t="str">
        <f t="shared" si="4"/>
        <v>AZERBAIJAN</v>
      </c>
    </row>
    <row r="77" spans="1:6" ht="17" x14ac:dyDescent="0.2">
      <c r="A77" s="1">
        <v>2020</v>
      </c>
      <c r="B77" s="1">
        <f t="shared" si="0"/>
        <v>1</v>
      </c>
      <c r="C77" s="2" t="s">
        <v>83</v>
      </c>
      <c r="D77" s="10" t="s">
        <v>7</v>
      </c>
      <c r="E77" s="1"/>
      <c r="F77" s="1" t="str">
        <f t="shared" si="4"/>
        <v>AZERBAIJAN</v>
      </c>
    </row>
    <row r="78" spans="1:6" x14ac:dyDescent="0.2">
      <c r="A78" s="1">
        <v>2024</v>
      </c>
      <c r="B78" s="1">
        <f t="shared" si="0"/>
        <v>1</v>
      </c>
      <c r="C78" s="1" t="s">
        <v>84</v>
      </c>
      <c r="D78" s="2" t="s">
        <v>7</v>
      </c>
      <c r="E78" s="1"/>
      <c r="F78" s="1" t="str">
        <f t="shared" si="4"/>
        <v>AZERBAIJAN</v>
      </c>
    </row>
    <row r="79" spans="1:6" x14ac:dyDescent="0.2">
      <c r="A79" s="1">
        <v>2024</v>
      </c>
      <c r="B79" s="1">
        <f t="shared" si="0"/>
        <v>1</v>
      </c>
      <c r="C79" s="7" t="s">
        <v>85</v>
      </c>
      <c r="D79" s="2" t="s">
        <v>7</v>
      </c>
      <c r="E79" s="1"/>
      <c r="F79" s="1" t="s">
        <v>74</v>
      </c>
    </row>
    <row r="80" spans="1:6" ht="17" x14ac:dyDescent="0.2">
      <c r="A80" s="8" t="s">
        <v>86</v>
      </c>
      <c r="B80" s="1">
        <f t="shared" si="0"/>
        <v>0</v>
      </c>
      <c r="C80" s="1"/>
      <c r="D80" s="2"/>
      <c r="E80" s="1"/>
      <c r="F80" s="1"/>
    </row>
    <row r="81" spans="1:6" x14ac:dyDescent="0.2">
      <c r="A81" s="9">
        <v>2009</v>
      </c>
      <c r="B81" s="1">
        <f t="shared" si="0"/>
        <v>1</v>
      </c>
      <c r="C81" s="11" t="s">
        <v>87</v>
      </c>
      <c r="D81" s="2" t="s">
        <v>25</v>
      </c>
      <c r="E81" s="1"/>
      <c r="F81" s="1" t="s">
        <v>86</v>
      </c>
    </row>
    <row r="82" spans="1:6" x14ac:dyDescent="0.2">
      <c r="A82" s="12">
        <v>2009</v>
      </c>
      <c r="B82" s="1">
        <f t="shared" si="0"/>
        <v>1</v>
      </c>
      <c r="C82" s="11" t="s">
        <v>88</v>
      </c>
      <c r="D82" s="2" t="s">
        <v>25</v>
      </c>
      <c r="E82" s="1"/>
      <c r="F82" s="1" t="s">
        <v>86</v>
      </c>
    </row>
    <row r="83" spans="1:6" ht="17" x14ac:dyDescent="0.2">
      <c r="A83" s="8" t="s">
        <v>89</v>
      </c>
      <c r="B83" s="1">
        <f t="shared" si="0"/>
        <v>0</v>
      </c>
      <c r="C83" s="1"/>
      <c r="D83" s="2"/>
      <c r="E83" s="1"/>
      <c r="F83" s="1"/>
    </row>
    <row r="84" spans="1:6" x14ac:dyDescent="0.2">
      <c r="A84" s="9">
        <v>2015</v>
      </c>
      <c r="B84" s="1">
        <f t="shared" si="0"/>
        <v>1</v>
      </c>
      <c r="C84" s="1" t="s">
        <v>90</v>
      </c>
      <c r="D84" s="2" t="s">
        <v>14</v>
      </c>
      <c r="E84" s="1"/>
      <c r="F84" s="1" t="s">
        <v>89</v>
      </c>
    </row>
    <row r="85" spans="1:6" x14ac:dyDescent="0.2">
      <c r="A85" s="9">
        <v>2020</v>
      </c>
      <c r="B85" s="1">
        <f t="shared" si="0"/>
        <v>1</v>
      </c>
      <c r="C85" s="1" t="s">
        <v>91</v>
      </c>
      <c r="D85" s="2" t="s">
        <v>92</v>
      </c>
      <c r="E85" s="1"/>
      <c r="F85" s="1" t="s">
        <v>89</v>
      </c>
    </row>
    <row r="86" spans="1:6" ht="17" x14ac:dyDescent="0.2">
      <c r="A86" s="8" t="s">
        <v>93</v>
      </c>
      <c r="B86" s="1">
        <f t="shared" si="0"/>
        <v>0</v>
      </c>
      <c r="C86" s="1"/>
      <c r="D86" s="2"/>
      <c r="E86" s="1"/>
      <c r="F86" s="1"/>
    </row>
    <row r="87" spans="1:6" ht="17" x14ac:dyDescent="0.2">
      <c r="A87" s="9">
        <v>2015</v>
      </c>
      <c r="B87" s="1">
        <f t="shared" si="0"/>
        <v>1</v>
      </c>
      <c r="C87" s="10" t="s">
        <v>94</v>
      </c>
      <c r="D87" s="10" t="s">
        <v>7</v>
      </c>
      <c r="E87" s="1"/>
      <c r="F87" s="1" t="str">
        <f>$A$86</f>
        <v>BANGLADESH</v>
      </c>
    </row>
    <row r="88" spans="1:6" ht="17" x14ac:dyDescent="0.2">
      <c r="A88" s="8" t="s">
        <v>95</v>
      </c>
      <c r="B88" s="1">
        <f t="shared" si="0"/>
        <v>0</v>
      </c>
      <c r="C88" s="1"/>
      <c r="D88" s="2"/>
      <c r="E88" s="1"/>
      <c r="F88" s="1"/>
    </row>
    <row r="89" spans="1:6" ht="17" x14ac:dyDescent="0.2">
      <c r="A89" s="9">
        <v>2010</v>
      </c>
      <c r="B89" s="1">
        <f t="shared" si="0"/>
        <v>1</v>
      </c>
      <c r="C89" s="1" t="s">
        <v>96</v>
      </c>
      <c r="D89" s="2" t="s">
        <v>7</v>
      </c>
      <c r="E89" s="1"/>
      <c r="F89" s="10" t="s">
        <v>95</v>
      </c>
    </row>
    <row r="90" spans="1:6" ht="17" x14ac:dyDescent="0.2">
      <c r="A90" s="9">
        <v>2010</v>
      </c>
      <c r="B90" s="1">
        <f t="shared" si="0"/>
        <v>1</v>
      </c>
      <c r="C90" s="1" t="s">
        <v>97</v>
      </c>
      <c r="D90" s="2" t="s">
        <v>25</v>
      </c>
      <c r="E90" s="1"/>
      <c r="F90" s="10" t="s">
        <v>95</v>
      </c>
    </row>
    <row r="91" spans="1:6" ht="17" x14ac:dyDescent="0.2">
      <c r="A91" s="9">
        <v>2010</v>
      </c>
      <c r="B91" s="1">
        <f t="shared" si="0"/>
        <v>1</v>
      </c>
      <c r="C91" s="1" t="s">
        <v>98</v>
      </c>
      <c r="D91" s="2" t="s">
        <v>25</v>
      </c>
      <c r="E91" s="1"/>
      <c r="F91" s="10" t="s">
        <v>95</v>
      </c>
    </row>
    <row r="92" spans="1:6" ht="17" x14ac:dyDescent="0.2">
      <c r="A92" s="9">
        <v>2025</v>
      </c>
      <c r="B92" s="1">
        <f t="shared" si="0"/>
        <v>1</v>
      </c>
      <c r="C92" s="1" t="s">
        <v>99</v>
      </c>
      <c r="D92" s="2" t="s">
        <v>7</v>
      </c>
      <c r="E92" s="1"/>
      <c r="F92" s="10" t="s">
        <v>95</v>
      </c>
    </row>
    <row r="93" spans="1:6" ht="17" x14ac:dyDescent="0.2">
      <c r="A93" s="8" t="s">
        <v>100</v>
      </c>
      <c r="B93" s="1">
        <f t="shared" si="0"/>
        <v>0</v>
      </c>
      <c r="C93" s="1"/>
      <c r="D93" s="2"/>
      <c r="E93" s="1"/>
      <c r="F93" s="1"/>
    </row>
    <row r="94" spans="1:6" x14ac:dyDescent="0.2">
      <c r="A94" s="1">
        <v>2005</v>
      </c>
      <c r="B94" s="1">
        <f t="shared" si="0"/>
        <v>1</v>
      </c>
      <c r="C94" s="1" t="s">
        <v>101</v>
      </c>
      <c r="D94" s="2" t="s">
        <v>7</v>
      </c>
      <c r="E94" s="1"/>
      <c r="F94" s="1" t="str">
        <f t="shared" ref="F94:F96" si="5">$A$93</f>
        <v>BELGIUM</v>
      </c>
    </row>
    <row r="95" spans="1:6" x14ac:dyDescent="0.2">
      <c r="A95" s="1">
        <v>2008</v>
      </c>
      <c r="B95" s="1">
        <f t="shared" si="0"/>
        <v>1</v>
      </c>
      <c r="C95" s="1" t="s">
        <v>102</v>
      </c>
      <c r="D95" s="2" t="s">
        <v>14</v>
      </c>
      <c r="E95" s="1"/>
      <c r="F95" s="1" t="str">
        <f t="shared" si="5"/>
        <v>BELGIUM</v>
      </c>
    </row>
    <row r="96" spans="1:6" x14ac:dyDescent="0.2">
      <c r="A96" s="1">
        <v>2017</v>
      </c>
      <c r="B96" s="1">
        <f t="shared" si="0"/>
        <v>1</v>
      </c>
      <c r="C96" s="1" t="s">
        <v>103</v>
      </c>
      <c r="D96" s="2" t="s">
        <v>25</v>
      </c>
      <c r="E96" s="1"/>
      <c r="F96" s="1" t="str">
        <f t="shared" si="5"/>
        <v>BELGIUM</v>
      </c>
    </row>
    <row r="97" spans="1:6" ht="17" x14ac:dyDescent="0.2">
      <c r="A97" s="8" t="s">
        <v>104</v>
      </c>
      <c r="B97" s="1">
        <f t="shared" si="0"/>
        <v>0</v>
      </c>
      <c r="C97" s="1"/>
      <c r="D97" s="2"/>
      <c r="E97" s="1"/>
      <c r="F97" s="1"/>
    </row>
    <row r="98" spans="1:6" x14ac:dyDescent="0.2">
      <c r="A98" s="9">
        <v>2009</v>
      </c>
      <c r="B98" s="1">
        <f t="shared" si="0"/>
        <v>1</v>
      </c>
      <c r="C98" s="1" t="s">
        <v>105</v>
      </c>
      <c r="D98" s="2" t="s">
        <v>25</v>
      </c>
      <c r="E98" s="1"/>
      <c r="F98" s="1" t="s">
        <v>104</v>
      </c>
    </row>
    <row r="99" spans="1:6" x14ac:dyDescent="0.2">
      <c r="A99" s="9">
        <v>2015</v>
      </c>
      <c r="B99" s="1">
        <f t="shared" si="0"/>
        <v>1</v>
      </c>
      <c r="C99" s="1" t="s">
        <v>106</v>
      </c>
      <c r="D99" s="2" t="s">
        <v>7</v>
      </c>
      <c r="E99" s="1"/>
      <c r="F99" s="1" t="s">
        <v>104</v>
      </c>
    </row>
    <row r="100" spans="1:6" ht="17" x14ac:dyDescent="0.2">
      <c r="A100" s="8" t="s">
        <v>107</v>
      </c>
      <c r="B100" s="1">
        <f t="shared" si="0"/>
        <v>0</v>
      </c>
      <c r="C100" s="1"/>
      <c r="D100" s="2"/>
      <c r="E100" s="1"/>
      <c r="F100" s="1"/>
    </row>
    <row r="101" spans="1:6" x14ac:dyDescent="0.2">
      <c r="A101" s="1">
        <v>2004</v>
      </c>
      <c r="B101" s="1">
        <f t="shared" si="0"/>
        <v>1</v>
      </c>
      <c r="C101" s="1" t="s">
        <v>108</v>
      </c>
      <c r="D101" s="2" t="s">
        <v>92</v>
      </c>
      <c r="E101" s="1"/>
      <c r="F101" s="1" t="str">
        <f>$A$100</f>
        <v>BERMUDA</v>
      </c>
    </row>
    <row r="102" spans="1:6" x14ac:dyDescent="0.2">
      <c r="A102" s="1">
        <v>2007</v>
      </c>
      <c r="B102" s="1">
        <f t="shared" si="0"/>
        <v>1</v>
      </c>
      <c r="C102" s="1" t="s">
        <v>109</v>
      </c>
      <c r="D102" s="2" t="s">
        <v>92</v>
      </c>
      <c r="E102" s="1"/>
      <c r="F102" s="1" t="s">
        <v>107</v>
      </c>
    </row>
    <row r="103" spans="1:6" x14ac:dyDescent="0.2">
      <c r="A103" s="1">
        <v>2008</v>
      </c>
      <c r="B103" s="1">
        <f t="shared" si="0"/>
        <v>1</v>
      </c>
      <c r="C103" s="1" t="s">
        <v>110</v>
      </c>
      <c r="D103" s="2" t="s">
        <v>92</v>
      </c>
      <c r="E103" s="1"/>
      <c r="F103" s="1" t="str">
        <f t="shared" ref="F103:F117" si="6">$A$100</f>
        <v>BERMUDA</v>
      </c>
    </row>
    <row r="104" spans="1:6" x14ac:dyDescent="0.2">
      <c r="A104" s="1">
        <v>2009</v>
      </c>
      <c r="B104" s="1">
        <f t="shared" si="0"/>
        <v>1</v>
      </c>
      <c r="C104" s="1" t="s">
        <v>111</v>
      </c>
      <c r="D104" s="2" t="s">
        <v>14</v>
      </c>
      <c r="E104" s="1"/>
      <c r="F104" s="1" t="str">
        <f t="shared" si="6"/>
        <v>BERMUDA</v>
      </c>
    </row>
    <row r="105" spans="1:6" x14ac:dyDescent="0.2">
      <c r="A105" s="1">
        <v>2011</v>
      </c>
      <c r="B105" s="1">
        <f t="shared" si="0"/>
        <v>1</v>
      </c>
      <c r="C105" s="1" t="s">
        <v>112</v>
      </c>
      <c r="D105" s="2" t="s">
        <v>25</v>
      </c>
      <c r="E105" s="1"/>
      <c r="F105" s="1" t="str">
        <f t="shared" si="6"/>
        <v>BERMUDA</v>
      </c>
    </row>
    <row r="106" spans="1:6" x14ac:dyDescent="0.2">
      <c r="A106" s="1">
        <v>2011</v>
      </c>
      <c r="B106" s="1">
        <f t="shared" si="0"/>
        <v>1</v>
      </c>
      <c r="C106" s="1" t="s">
        <v>113</v>
      </c>
      <c r="D106" s="2" t="s">
        <v>7</v>
      </c>
      <c r="E106" s="1"/>
      <c r="F106" s="1" t="str">
        <f t="shared" si="6"/>
        <v>BERMUDA</v>
      </c>
    </row>
    <row r="107" spans="1:6" x14ac:dyDescent="0.2">
      <c r="A107" s="1">
        <v>2017</v>
      </c>
      <c r="B107" s="1">
        <f t="shared" si="0"/>
        <v>1</v>
      </c>
      <c r="C107" s="1" t="s">
        <v>114</v>
      </c>
      <c r="D107" s="2" t="s">
        <v>92</v>
      </c>
      <c r="E107" s="1"/>
      <c r="F107" s="1" t="str">
        <f t="shared" si="6"/>
        <v>BERMUDA</v>
      </c>
    </row>
    <row r="108" spans="1:6" x14ac:dyDescent="0.2">
      <c r="A108" s="13">
        <v>2019</v>
      </c>
      <c r="B108" s="1">
        <f t="shared" si="0"/>
        <v>1</v>
      </c>
      <c r="C108" s="7" t="s">
        <v>115</v>
      </c>
      <c r="D108" s="14" t="s">
        <v>92</v>
      </c>
      <c r="E108" s="1"/>
      <c r="F108" s="1" t="str">
        <f t="shared" si="6"/>
        <v>BERMUDA</v>
      </c>
    </row>
    <row r="109" spans="1:6" x14ac:dyDescent="0.2">
      <c r="A109" s="13">
        <v>2020</v>
      </c>
      <c r="B109" s="1">
        <f t="shared" si="0"/>
        <v>1</v>
      </c>
      <c r="C109" s="7" t="s">
        <v>116</v>
      </c>
      <c r="D109" s="14" t="s">
        <v>25</v>
      </c>
      <c r="E109" s="1"/>
      <c r="F109" s="1" t="str">
        <f t="shared" si="6"/>
        <v>BERMUDA</v>
      </c>
    </row>
    <row r="110" spans="1:6" x14ac:dyDescent="0.2">
      <c r="A110" s="13">
        <v>2020</v>
      </c>
      <c r="B110" s="1">
        <f t="shared" si="0"/>
        <v>1</v>
      </c>
      <c r="C110" s="7" t="s">
        <v>117</v>
      </c>
      <c r="D110" s="14" t="s">
        <v>7</v>
      </c>
      <c r="E110" s="1"/>
      <c r="F110" s="1" t="str">
        <f t="shared" si="6"/>
        <v>BERMUDA</v>
      </c>
    </row>
    <row r="111" spans="1:6" x14ac:dyDescent="0.2">
      <c r="A111" s="13">
        <v>2020</v>
      </c>
      <c r="B111" s="1">
        <f t="shared" si="0"/>
        <v>1</v>
      </c>
      <c r="C111" s="7" t="s">
        <v>118</v>
      </c>
      <c r="D111" s="14" t="s">
        <v>7</v>
      </c>
      <c r="E111" s="1"/>
      <c r="F111" s="1" t="str">
        <f t="shared" si="6"/>
        <v>BERMUDA</v>
      </c>
    </row>
    <row r="112" spans="1:6" x14ac:dyDescent="0.2">
      <c r="A112" s="13">
        <v>2021</v>
      </c>
      <c r="B112" s="1">
        <f t="shared" si="0"/>
        <v>1</v>
      </c>
      <c r="C112" s="7" t="s">
        <v>119</v>
      </c>
      <c r="D112" s="14" t="s">
        <v>7</v>
      </c>
      <c r="E112" s="1"/>
      <c r="F112" s="1" t="str">
        <f t="shared" si="6"/>
        <v>BERMUDA</v>
      </c>
    </row>
    <row r="113" spans="1:6" x14ac:dyDescent="0.2">
      <c r="A113" s="13">
        <v>2022</v>
      </c>
      <c r="B113" s="1">
        <f t="shared" si="0"/>
        <v>1</v>
      </c>
      <c r="C113" s="7" t="s">
        <v>120</v>
      </c>
      <c r="D113" s="14" t="s">
        <v>7</v>
      </c>
      <c r="E113" s="1"/>
      <c r="F113" s="1" t="str">
        <f t="shared" si="6"/>
        <v>BERMUDA</v>
      </c>
    </row>
    <row r="114" spans="1:6" x14ac:dyDescent="0.2">
      <c r="A114" s="13">
        <v>2022</v>
      </c>
      <c r="B114" s="1">
        <f t="shared" si="0"/>
        <v>1</v>
      </c>
      <c r="C114" s="7" t="s">
        <v>121</v>
      </c>
      <c r="D114" s="14" t="s">
        <v>7</v>
      </c>
      <c r="E114" s="1"/>
      <c r="F114" s="1" t="str">
        <f t="shared" si="6"/>
        <v>BERMUDA</v>
      </c>
    </row>
    <row r="115" spans="1:6" x14ac:dyDescent="0.2">
      <c r="A115" s="13">
        <v>2023</v>
      </c>
      <c r="B115" s="1">
        <f t="shared" si="0"/>
        <v>1</v>
      </c>
      <c r="C115" s="7" t="s">
        <v>122</v>
      </c>
      <c r="D115" s="14" t="s">
        <v>25</v>
      </c>
      <c r="E115" s="1"/>
      <c r="F115" s="1" t="str">
        <f t="shared" si="6"/>
        <v>BERMUDA</v>
      </c>
    </row>
    <row r="116" spans="1:6" x14ac:dyDescent="0.2">
      <c r="A116" s="13">
        <v>2023</v>
      </c>
      <c r="B116" s="1">
        <f t="shared" si="0"/>
        <v>1</v>
      </c>
      <c r="C116" s="7" t="s">
        <v>123</v>
      </c>
      <c r="D116" s="14" t="s">
        <v>7</v>
      </c>
      <c r="E116" s="1"/>
      <c r="F116" s="1" t="str">
        <f t="shared" si="6"/>
        <v>BERMUDA</v>
      </c>
    </row>
    <row r="117" spans="1:6" x14ac:dyDescent="0.2">
      <c r="A117" s="13">
        <v>2023</v>
      </c>
      <c r="B117" s="1">
        <f t="shared" si="0"/>
        <v>1</v>
      </c>
      <c r="C117" s="7" t="s">
        <v>124</v>
      </c>
      <c r="D117" s="14" t="s">
        <v>7</v>
      </c>
      <c r="E117" s="1"/>
      <c r="F117" s="1" t="str">
        <f t="shared" si="6"/>
        <v>BERMUDA</v>
      </c>
    </row>
    <row r="118" spans="1:6" x14ac:dyDescent="0.2">
      <c r="A118" s="1">
        <v>2024</v>
      </c>
      <c r="B118" s="1">
        <f t="shared" si="0"/>
        <v>1</v>
      </c>
      <c r="C118" s="1" t="s">
        <v>125</v>
      </c>
      <c r="D118" s="2" t="s">
        <v>7</v>
      </c>
      <c r="E118" s="1"/>
      <c r="F118" s="1" t="s">
        <v>107</v>
      </c>
    </row>
    <row r="119" spans="1:6" x14ac:dyDescent="0.2">
      <c r="A119" s="13">
        <v>2024</v>
      </c>
      <c r="B119" s="1">
        <f t="shared" si="0"/>
        <v>1</v>
      </c>
      <c r="C119" s="1" t="s">
        <v>126</v>
      </c>
      <c r="D119" s="14" t="s">
        <v>25</v>
      </c>
      <c r="E119" s="1"/>
      <c r="F119" s="1" t="s">
        <v>107</v>
      </c>
    </row>
    <row r="120" spans="1:6" x14ac:dyDescent="0.2">
      <c r="A120" s="13">
        <v>2025</v>
      </c>
      <c r="B120" s="1">
        <f t="shared" si="0"/>
        <v>1</v>
      </c>
      <c r="C120" s="7" t="s">
        <v>127</v>
      </c>
      <c r="D120" s="14" t="s">
        <v>7</v>
      </c>
      <c r="E120" s="1"/>
      <c r="F120" s="1" t="s">
        <v>107</v>
      </c>
    </row>
    <row r="121" spans="1:6" x14ac:dyDescent="0.2">
      <c r="A121" s="13">
        <v>2025</v>
      </c>
      <c r="B121" s="1">
        <f t="shared" si="0"/>
        <v>1</v>
      </c>
      <c r="C121" s="7" t="s">
        <v>128</v>
      </c>
      <c r="D121" s="14" t="s">
        <v>92</v>
      </c>
      <c r="E121" s="1"/>
      <c r="F121" s="1" t="s">
        <v>107</v>
      </c>
    </row>
    <row r="122" spans="1:6" ht="17" x14ac:dyDescent="0.2">
      <c r="A122" s="8" t="s">
        <v>129</v>
      </c>
      <c r="B122" s="1">
        <f t="shared" si="0"/>
        <v>0</v>
      </c>
      <c r="C122" s="1"/>
      <c r="D122" s="2"/>
      <c r="E122" s="1"/>
      <c r="F122" s="1"/>
    </row>
    <row r="123" spans="1:6" x14ac:dyDescent="0.2">
      <c r="A123" s="1">
        <v>2000</v>
      </c>
      <c r="B123" s="1">
        <f t="shared" si="0"/>
        <v>1</v>
      </c>
      <c r="C123" s="1" t="s">
        <v>130</v>
      </c>
      <c r="D123" s="2" t="s">
        <v>7</v>
      </c>
      <c r="E123" s="1"/>
      <c r="F123" s="1" t="str">
        <f t="shared" ref="F123:F124" si="7">$A$122</f>
        <v>BOLIVIA</v>
      </c>
    </row>
    <row r="124" spans="1:6" x14ac:dyDescent="0.2">
      <c r="A124" s="1">
        <v>2020</v>
      </c>
      <c r="B124" s="1">
        <f t="shared" si="0"/>
        <v>1</v>
      </c>
      <c r="C124" s="1" t="s">
        <v>131</v>
      </c>
      <c r="D124" s="2" t="s">
        <v>25</v>
      </c>
      <c r="E124" s="1"/>
      <c r="F124" s="1" t="str">
        <f t="shared" si="7"/>
        <v>BOLIVIA</v>
      </c>
    </row>
    <row r="125" spans="1:6" x14ac:dyDescent="0.2">
      <c r="A125" s="3" t="s">
        <v>132</v>
      </c>
      <c r="B125" s="1">
        <f t="shared" si="0"/>
        <v>0</v>
      </c>
      <c r="C125" s="3"/>
      <c r="D125" s="5"/>
      <c r="E125" s="1"/>
      <c r="F125" s="1"/>
    </row>
    <row r="126" spans="1:6" x14ac:dyDescent="0.2">
      <c r="A126" s="1">
        <v>2007</v>
      </c>
      <c r="B126" s="1">
        <f t="shared" si="0"/>
        <v>1</v>
      </c>
      <c r="C126" s="1" t="s">
        <v>133</v>
      </c>
      <c r="D126" s="2" t="s">
        <v>7</v>
      </c>
      <c r="E126" s="1"/>
      <c r="F126" s="1" t="str">
        <f t="shared" ref="F126:F132" si="8">$A$125</f>
        <v>BOTSWANA</v>
      </c>
    </row>
    <row r="127" spans="1:6" x14ac:dyDescent="0.2">
      <c r="A127" s="1">
        <v>2013</v>
      </c>
      <c r="B127" s="1">
        <f t="shared" si="0"/>
        <v>1</v>
      </c>
      <c r="C127" s="1" t="s">
        <v>134</v>
      </c>
      <c r="D127" s="2" t="s">
        <v>7</v>
      </c>
      <c r="E127" s="1"/>
      <c r="F127" s="1" t="str">
        <f t="shared" si="8"/>
        <v>BOTSWANA</v>
      </c>
    </row>
    <row r="128" spans="1:6" x14ac:dyDescent="0.2">
      <c r="A128" s="13">
        <v>2020</v>
      </c>
      <c r="B128" s="1">
        <f t="shared" si="0"/>
        <v>1</v>
      </c>
      <c r="C128" s="7" t="s">
        <v>135</v>
      </c>
      <c r="D128" s="2" t="s">
        <v>7</v>
      </c>
      <c r="E128" s="1"/>
      <c r="F128" s="1" t="str">
        <f t="shared" si="8"/>
        <v>BOTSWANA</v>
      </c>
    </row>
    <row r="129" spans="1:6" x14ac:dyDescent="0.2">
      <c r="A129" s="13">
        <v>2022</v>
      </c>
      <c r="B129" s="1">
        <f t="shared" si="0"/>
        <v>1</v>
      </c>
      <c r="C129" s="7" t="s">
        <v>136</v>
      </c>
      <c r="D129" s="2" t="s">
        <v>25</v>
      </c>
      <c r="E129" s="1"/>
      <c r="F129" s="1" t="str">
        <f t="shared" si="8"/>
        <v>BOTSWANA</v>
      </c>
    </row>
    <row r="130" spans="1:6" x14ac:dyDescent="0.2">
      <c r="A130" s="13">
        <v>2022</v>
      </c>
      <c r="B130" s="1">
        <f t="shared" si="0"/>
        <v>1</v>
      </c>
      <c r="C130" s="7" t="s">
        <v>137</v>
      </c>
      <c r="D130" s="2" t="s">
        <v>7</v>
      </c>
      <c r="E130" s="1"/>
      <c r="F130" s="1" t="str">
        <f t="shared" si="8"/>
        <v>BOTSWANA</v>
      </c>
    </row>
    <row r="131" spans="1:6" x14ac:dyDescent="0.2">
      <c r="A131" s="13">
        <v>2022</v>
      </c>
      <c r="B131" s="1">
        <f t="shared" si="0"/>
        <v>1</v>
      </c>
      <c r="C131" s="7" t="s">
        <v>138</v>
      </c>
      <c r="D131" s="2" t="s">
        <v>7</v>
      </c>
      <c r="E131" s="1"/>
      <c r="F131" s="1" t="str">
        <f t="shared" si="8"/>
        <v>BOTSWANA</v>
      </c>
    </row>
    <row r="132" spans="1:6" x14ac:dyDescent="0.2">
      <c r="A132" s="13">
        <v>2023</v>
      </c>
      <c r="B132" s="1">
        <f t="shared" si="0"/>
        <v>1</v>
      </c>
      <c r="C132" s="7" t="s">
        <v>139</v>
      </c>
      <c r="D132" s="2" t="s">
        <v>25</v>
      </c>
      <c r="E132" s="1"/>
      <c r="F132" s="1" t="str">
        <f t="shared" si="8"/>
        <v>BOTSWANA</v>
      </c>
    </row>
    <row r="133" spans="1:6" ht="17" x14ac:dyDescent="0.2">
      <c r="A133" s="8" t="s">
        <v>140</v>
      </c>
      <c r="B133" s="1">
        <f t="shared" si="0"/>
        <v>0</v>
      </c>
      <c r="C133" s="1"/>
      <c r="D133" s="2"/>
      <c r="E133" s="1"/>
      <c r="F133" s="1"/>
    </row>
    <row r="134" spans="1:6" x14ac:dyDescent="0.2">
      <c r="A134" s="1">
        <v>2000</v>
      </c>
      <c r="B134" s="1">
        <f t="shared" si="0"/>
        <v>1</v>
      </c>
      <c r="C134" s="1" t="s">
        <v>141</v>
      </c>
      <c r="D134" s="2" t="s">
        <v>25</v>
      </c>
      <c r="E134" s="1"/>
      <c r="F134" s="1" t="str">
        <f t="shared" ref="F134:F183" si="9">$A$133</f>
        <v>BRAZIL</v>
      </c>
    </row>
    <row r="135" spans="1:6" x14ac:dyDescent="0.2">
      <c r="A135" s="1">
        <v>2000</v>
      </c>
      <c r="B135" s="1">
        <f t="shared" si="0"/>
        <v>1</v>
      </c>
      <c r="C135" s="1" t="s">
        <v>142</v>
      </c>
      <c r="D135" s="2" t="s">
        <v>25</v>
      </c>
      <c r="E135" s="1"/>
      <c r="F135" s="1" t="str">
        <f t="shared" si="9"/>
        <v>BRAZIL</v>
      </c>
    </row>
    <row r="136" spans="1:6" x14ac:dyDescent="0.2">
      <c r="A136" s="1">
        <v>2000</v>
      </c>
      <c r="B136" s="1">
        <f t="shared" si="0"/>
        <v>1</v>
      </c>
      <c r="C136" s="1" t="s">
        <v>143</v>
      </c>
      <c r="D136" s="2" t="s">
        <v>7</v>
      </c>
      <c r="E136" s="1"/>
      <c r="F136" s="1" t="str">
        <f t="shared" si="9"/>
        <v>BRAZIL</v>
      </c>
    </row>
    <row r="137" spans="1:6" x14ac:dyDescent="0.2">
      <c r="A137" s="1">
        <v>2000</v>
      </c>
      <c r="B137" s="1">
        <f t="shared" si="0"/>
        <v>1</v>
      </c>
      <c r="C137" s="1" t="s">
        <v>144</v>
      </c>
      <c r="D137" s="2" t="s">
        <v>7</v>
      </c>
      <c r="E137" s="1"/>
      <c r="F137" s="1" t="str">
        <f t="shared" si="9"/>
        <v>BRAZIL</v>
      </c>
    </row>
    <row r="138" spans="1:6" x14ac:dyDescent="0.2">
      <c r="A138" s="1">
        <v>2001</v>
      </c>
      <c r="B138" s="1">
        <f t="shared" si="0"/>
        <v>1</v>
      </c>
      <c r="C138" s="1" t="s">
        <v>145</v>
      </c>
      <c r="D138" s="2" t="s">
        <v>25</v>
      </c>
      <c r="E138" s="1"/>
      <c r="F138" s="1" t="str">
        <f t="shared" si="9"/>
        <v>BRAZIL</v>
      </c>
    </row>
    <row r="139" spans="1:6" x14ac:dyDescent="0.2">
      <c r="A139" s="1">
        <v>2001</v>
      </c>
      <c r="B139" s="1">
        <f t="shared" si="0"/>
        <v>1</v>
      </c>
      <c r="C139" s="1" t="s">
        <v>146</v>
      </c>
      <c r="D139" s="2" t="s">
        <v>25</v>
      </c>
      <c r="E139" s="1"/>
      <c r="F139" s="1" t="str">
        <f t="shared" si="9"/>
        <v>BRAZIL</v>
      </c>
    </row>
    <row r="140" spans="1:6" x14ac:dyDescent="0.2">
      <c r="A140" s="1">
        <v>2001</v>
      </c>
      <c r="B140" s="1">
        <f t="shared" si="0"/>
        <v>1</v>
      </c>
      <c r="C140" s="1" t="s">
        <v>147</v>
      </c>
      <c r="D140" s="2" t="s">
        <v>25</v>
      </c>
      <c r="E140" s="1"/>
      <c r="F140" s="1" t="str">
        <f t="shared" si="9"/>
        <v>BRAZIL</v>
      </c>
    </row>
    <row r="141" spans="1:6" x14ac:dyDescent="0.2">
      <c r="A141" s="1">
        <v>2001</v>
      </c>
      <c r="B141" s="1">
        <f t="shared" si="0"/>
        <v>1</v>
      </c>
      <c r="C141" s="1" t="s">
        <v>148</v>
      </c>
      <c r="D141" s="2" t="s">
        <v>25</v>
      </c>
      <c r="E141" s="1"/>
      <c r="F141" s="1" t="str">
        <f t="shared" si="9"/>
        <v>BRAZIL</v>
      </c>
    </row>
    <row r="142" spans="1:6" x14ac:dyDescent="0.2">
      <c r="A142" s="1">
        <v>2002</v>
      </c>
      <c r="B142" s="1">
        <f t="shared" si="0"/>
        <v>1</v>
      </c>
      <c r="C142" s="1" t="s">
        <v>144</v>
      </c>
      <c r="D142" s="2" t="s">
        <v>25</v>
      </c>
      <c r="E142" s="1"/>
      <c r="F142" s="1" t="str">
        <f t="shared" si="9"/>
        <v>BRAZIL</v>
      </c>
    </row>
    <row r="143" spans="1:6" x14ac:dyDescent="0.2">
      <c r="A143" s="1">
        <v>2002</v>
      </c>
      <c r="B143" s="1">
        <f t="shared" si="0"/>
        <v>1</v>
      </c>
      <c r="C143" s="1" t="s">
        <v>149</v>
      </c>
      <c r="D143" s="2" t="s">
        <v>25</v>
      </c>
      <c r="E143" s="1"/>
      <c r="F143" s="1" t="str">
        <f t="shared" si="9"/>
        <v>BRAZIL</v>
      </c>
    </row>
    <row r="144" spans="1:6" x14ac:dyDescent="0.2">
      <c r="A144" s="1">
        <v>2002</v>
      </c>
      <c r="B144" s="1">
        <f t="shared" si="0"/>
        <v>1</v>
      </c>
      <c r="C144" s="1" t="s">
        <v>150</v>
      </c>
      <c r="D144" s="2" t="s">
        <v>25</v>
      </c>
      <c r="E144" s="1"/>
      <c r="F144" s="1" t="str">
        <f t="shared" si="9"/>
        <v>BRAZIL</v>
      </c>
    </row>
    <row r="145" spans="1:6" x14ac:dyDescent="0.2">
      <c r="A145" s="1">
        <v>2002</v>
      </c>
      <c r="B145" s="1">
        <v>1</v>
      </c>
      <c r="C145" s="1" t="s">
        <v>151</v>
      </c>
      <c r="D145" s="2" t="s">
        <v>7</v>
      </c>
      <c r="E145" s="1"/>
      <c r="F145" s="1" t="str">
        <f t="shared" si="9"/>
        <v>BRAZIL</v>
      </c>
    </row>
    <row r="146" spans="1:6" x14ac:dyDescent="0.2">
      <c r="A146" s="1">
        <v>2002</v>
      </c>
      <c r="B146" s="1">
        <v>1</v>
      </c>
      <c r="C146" s="1" t="s">
        <v>152</v>
      </c>
      <c r="D146" s="2" t="s">
        <v>7</v>
      </c>
      <c r="E146" s="1"/>
      <c r="F146" s="1" t="str">
        <f t="shared" si="9"/>
        <v>BRAZIL</v>
      </c>
    </row>
    <row r="147" spans="1:6" x14ac:dyDescent="0.2">
      <c r="A147" s="1">
        <v>2003</v>
      </c>
      <c r="B147" s="1">
        <v>1</v>
      </c>
      <c r="C147" s="1" t="s">
        <v>153</v>
      </c>
      <c r="D147" s="2" t="s">
        <v>7</v>
      </c>
      <c r="E147" s="1"/>
      <c r="F147" s="1" t="str">
        <f t="shared" si="9"/>
        <v>BRAZIL</v>
      </c>
    </row>
    <row r="148" spans="1:6" x14ac:dyDescent="0.2">
      <c r="A148" s="1">
        <v>2003</v>
      </c>
      <c r="B148" s="1">
        <v>1</v>
      </c>
      <c r="C148" s="1" t="s">
        <v>154</v>
      </c>
      <c r="D148" s="2" t="s">
        <v>7</v>
      </c>
      <c r="E148" s="1"/>
      <c r="F148" s="1" t="str">
        <f t="shared" si="9"/>
        <v>BRAZIL</v>
      </c>
    </row>
    <row r="149" spans="1:6" x14ac:dyDescent="0.2">
      <c r="A149" s="1">
        <v>2003</v>
      </c>
      <c r="B149" s="1">
        <v>1</v>
      </c>
      <c r="C149" s="1" t="s">
        <v>155</v>
      </c>
      <c r="D149" s="2" t="s">
        <v>7</v>
      </c>
      <c r="E149" s="1"/>
      <c r="F149" s="1" t="str">
        <f t="shared" si="9"/>
        <v>BRAZIL</v>
      </c>
    </row>
    <row r="150" spans="1:6" x14ac:dyDescent="0.2">
      <c r="A150" s="1">
        <v>2004</v>
      </c>
      <c r="B150" s="1">
        <f t="shared" ref="B150:B152" si="10">IF(C150&gt;0,1,0)</f>
        <v>1</v>
      </c>
      <c r="C150" s="1" t="s">
        <v>156</v>
      </c>
      <c r="D150" s="2" t="s">
        <v>25</v>
      </c>
      <c r="E150" s="1"/>
      <c r="F150" s="1" t="str">
        <f t="shared" si="9"/>
        <v>BRAZIL</v>
      </c>
    </row>
    <row r="151" spans="1:6" x14ac:dyDescent="0.2">
      <c r="A151" s="1">
        <v>2005</v>
      </c>
      <c r="B151" s="1">
        <f t="shared" si="10"/>
        <v>1</v>
      </c>
      <c r="C151" s="1" t="s">
        <v>157</v>
      </c>
      <c r="D151" s="2" t="s">
        <v>25</v>
      </c>
      <c r="E151" s="1"/>
      <c r="F151" s="1" t="str">
        <f t="shared" si="9"/>
        <v>BRAZIL</v>
      </c>
    </row>
    <row r="152" spans="1:6" x14ac:dyDescent="0.2">
      <c r="A152" s="1">
        <v>2005</v>
      </c>
      <c r="B152" s="1">
        <f t="shared" si="10"/>
        <v>1</v>
      </c>
      <c r="C152" s="1" t="s">
        <v>158</v>
      </c>
      <c r="D152" s="2" t="s">
        <v>25</v>
      </c>
      <c r="E152" s="1"/>
      <c r="F152" s="1" t="str">
        <f t="shared" si="9"/>
        <v>BRAZIL</v>
      </c>
    </row>
    <row r="153" spans="1:6" x14ac:dyDescent="0.2">
      <c r="A153" s="1">
        <v>2005</v>
      </c>
      <c r="B153" s="1">
        <v>1</v>
      </c>
      <c r="C153" s="1" t="s">
        <v>159</v>
      </c>
      <c r="D153" s="2" t="s">
        <v>7</v>
      </c>
      <c r="E153" s="1"/>
      <c r="F153" s="1" t="str">
        <f t="shared" si="9"/>
        <v>BRAZIL</v>
      </c>
    </row>
    <row r="154" spans="1:6" x14ac:dyDescent="0.2">
      <c r="A154" s="1">
        <v>2006</v>
      </c>
      <c r="B154" s="1">
        <f t="shared" ref="B154:B155" si="11">IF(C154&gt;0,1,0)</f>
        <v>1</v>
      </c>
      <c r="C154" s="1" t="s">
        <v>160</v>
      </c>
      <c r="D154" s="2" t="s">
        <v>7</v>
      </c>
      <c r="E154" s="1"/>
      <c r="F154" s="1" t="str">
        <f t="shared" si="9"/>
        <v>BRAZIL</v>
      </c>
    </row>
    <row r="155" spans="1:6" x14ac:dyDescent="0.2">
      <c r="A155" s="1">
        <v>2006</v>
      </c>
      <c r="B155" s="1">
        <f t="shared" si="11"/>
        <v>1</v>
      </c>
      <c r="C155" s="1" t="s">
        <v>161</v>
      </c>
      <c r="D155" s="2" t="s">
        <v>7</v>
      </c>
      <c r="E155" s="1"/>
      <c r="F155" s="1" t="str">
        <f t="shared" si="9"/>
        <v>BRAZIL</v>
      </c>
    </row>
    <row r="156" spans="1:6" x14ac:dyDescent="0.2">
      <c r="A156" s="1">
        <v>2006</v>
      </c>
      <c r="B156" s="1">
        <v>1</v>
      </c>
      <c r="C156" s="1" t="s">
        <v>162</v>
      </c>
      <c r="D156" s="2" t="s">
        <v>25</v>
      </c>
      <c r="E156" s="1"/>
      <c r="F156" s="1" t="str">
        <f t="shared" si="9"/>
        <v>BRAZIL</v>
      </c>
    </row>
    <row r="157" spans="1:6" x14ac:dyDescent="0.2">
      <c r="A157" s="1">
        <v>2006</v>
      </c>
      <c r="B157" s="1">
        <v>1</v>
      </c>
      <c r="C157" s="1" t="s">
        <v>163</v>
      </c>
      <c r="D157" s="2" t="s">
        <v>25</v>
      </c>
      <c r="E157" s="1"/>
      <c r="F157" s="1" t="str">
        <f t="shared" si="9"/>
        <v>BRAZIL</v>
      </c>
    </row>
    <row r="158" spans="1:6" x14ac:dyDescent="0.2">
      <c r="A158" s="1">
        <v>2006</v>
      </c>
      <c r="B158" s="1">
        <v>1</v>
      </c>
      <c r="C158" s="1" t="s">
        <v>164</v>
      </c>
      <c r="D158" s="2" t="s">
        <v>7</v>
      </c>
      <c r="E158" s="1"/>
      <c r="F158" s="1" t="str">
        <f t="shared" si="9"/>
        <v>BRAZIL</v>
      </c>
    </row>
    <row r="159" spans="1:6" x14ac:dyDescent="0.2">
      <c r="A159" s="1">
        <v>2007</v>
      </c>
      <c r="B159" s="1">
        <f t="shared" ref="B159:B178" si="12">IF(C159&gt;0,1,0)</f>
        <v>1</v>
      </c>
      <c r="C159" s="1" t="s">
        <v>165</v>
      </c>
      <c r="D159" s="2" t="s">
        <v>25</v>
      </c>
      <c r="E159" s="1"/>
      <c r="F159" s="1" t="str">
        <f t="shared" si="9"/>
        <v>BRAZIL</v>
      </c>
    </row>
    <row r="160" spans="1:6" x14ac:dyDescent="0.2">
      <c r="A160" s="1">
        <v>2007</v>
      </c>
      <c r="B160" s="1">
        <f t="shared" si="12"/>
        <v>1</v>
      </c>
      <c r="C160" s="1" t="s">
        <v>166</v>
      </c>
      <c r="D160" s="2" t="s">
        <v>25</v>
      </c>
      <c r="E160" s="1"/>
      <c r="F160" s="1" t="str">
        <f t="shared" si="9"/>
        <v>BRAZIL</v>
      </c>
    </row>
    <row r="161" spans="1:6" x14ac:dyDescent="0.2">
      <c r="A161" s="1">
        <v>2008</v>
      </c>
      <c r="B161" s="1">
        <f t="shared" si="12"/>
        <v>1</v>
      </c>
      <c r="C161" s="1" t="s">
        <v>167</v>
      </c>
      <c r="D161" s="2" t="s">
        <v>25</v>
      </c>
      <c r="E161" s="1"/>
      <c r="F161" s="1" t="str">
        <f t="shared" si="9"/>
        <v>BRAZIL</v>
      </c>
    </row>
    <row r="162" spans="1:6" x14ac:dyDescent="0.2">
      <c r="A162" s="1">
        <v>2008</v>
      </c>
      <c r="B162" s="1">
        <f t="shared" si="12"/>
        <v>1</v>
      </c>
      <c r="C162" s="1" t="s">
        <v>168</v>
      </c>
      <c r="D162" s="2" t="s">
        <v>25</v>
      </c>
      <c r="E162" s="1"/>
      <c r="F162" s="1" t="str">
        <f t="shared" si="9"/>
        <v>BRAZIL</v>
      </c>
    </row>
    <row r="163" spans="1:6" x14ac:dyDescent="0.2">
      <c r="A163" s="1">
        <v>2009</v>
      </c>
      <c r="B163" s="1">
        <f t="shared" si="12"/>
        <v>1</v>
      </c>
      <c r="C163" s="1" t="s">
        <v>169</v>
      </c>
      <c r="D163" s="2" t="s">
        <v>25</v>
      </c>
      <c r="E163" s="1"/>
      <c r="F163" s="1" t="str">
        <f t="shared" si="9"/>
        <v>BRAZIL</v>
      </c>
    </row>
    <row r="164" spans="1:6" x14ac:dyDescent="0.2">
      <c r="A164" s="1">
        <v>2009</v>
      </c>
      <c r="B164" s="1">
        <f t="shared" si="12"/>
        <v>1</v>
      </c>
      <c r="C164" s="1" t="s">
        <v>170</v>
      </c>
      <c r="D164" s="2" t="s">
        <v>7</v>
      </c>
      <c r="E164" s="1"/>
      <c r="F164" s="1" t="str">
        <f t="shared" si="9"/>
        <v>BRAZIL</v>
      </c>
    </row>
    <row r="165" spans="1:6" x14ac:dyDescent="0.2">
      <c r="A165" s="1">
        <v>2009</v>
      </c>
      <c r="B165" s="1">
        <f t="shared" si="12"/>
        <v>1</v>
      </c>
      <c r="C165" s="1" t="s">
        <v>171</v>
      </c>
      <c r="D165" s="2" t="s">
        <v>25</v>
      </c>
      <c r="E165" s="1"/>
      <c r="F165" s="1" t="str">
        <f t="shared" si="9"/>
        <v>BRAZIL</v>
      </c>
    </row>
    <row r="166" spans="1:6" x14ac:dyDescent="0.2">
      <c r="A166" s="1">
        <v>2010</v>
      </c>
      <c r="B166" s="1">
        <f t="shared" si="12"/>
        <v>1</v>
      </c>
      <c r="C166" s="1" t="s">
        <v>172</v>
      </c>
      <c r="D166" s="2" t="s">
        <v>7</v>
      </c>
      <c r="E166" s="1"/>
      <c r="F166" s="1" t="str">
        <f t="shared" si="9"/>
        <v>BRAZIL</v>
      </c>
    </row>
    <row r="167" spans="1:6" x14ac:dyDescent="0.2">
      <c r="A167" s="1">
        <v>2010</v>
      </c>
      <c r="B167" s="1">
        <f t="shared" si="12"/>
        <v>1</v>
      </c>
      <c r="C167" s="1" t="s">
        <v>173</v>
      </c>
      <c r="D167" s="2" t="s">
        <v>25</v>
      </c>
      <c r="E167" s="1"/>
      <c r="F167" s="1" t="str">
        <f t="shared" si="9"/>
        <v>BRAZIL</v>
      </c>
    </row>
    <row r="168" spans="1:6" x14ac:dyDescent="0.2">
      <c r="A168" s="1">
        <v>2010</v>
      </c>
      <c r="B168" s="1">
        <f t="shared" si="12"/>
        <v>1</v>
      </c>
      <c r="C168" s="1" t="s">
        <v>174</v>
      </c>
      <c r="D168" s="2" t="s">
        <v>25</v>
      </c>
      <c r="E168" s="1"/>
      <c r="F168" s="1" t="str">
        <f t="shared" si="9"/>
        <v>BRAZIL</v>
      </c>
    </row>
    <row r="169" spans="1:6" x14ac:dyDescent="0.2">
      <c r="A169" s="1">
        <v>2011</v>
      </c>
      <c r="B169" s="1">
        <f t="shared" si="12"/>
        <v>1</v>
      </c>
      <c r="C169" s="1" t="s">
        <v>175</v>
      </c>
      <c r="D169" s="2" t="s">
        <v>25</v>
      </c>
      <c r="E169" s="1"/>
      <c r="F169" s="1" t="str">
        <f t="shared" si="9"/>
        <v>BRAZIL</v>
      </c>
    </row>
    <row r="170" spans="1:6" x14ac:dyDescent="0.2">
      <c r="A170" s="1">
        <v>2012</v>
      </c>
      <c r="B170" s="1">
        <f t="shared" si="12"/>
        <v>1</v>
      </c>
      <c r="C170" s="1" t="s">
        <v>176</v>
      </c>
      <c r="D170" s="2" t="s">
        <v>14</v>
      </c>
      <c r="E170" s="1"/>
      <c r="F170" s="1" t="str">
        <f t="shared" si="9"/>
        <v>BRAZIL</v>
      </c>
    </row>
    <row r="171" spans="1:6" x14ac:dyDescent="0.2">
      <c r="A171" s="1">
        <v>2012</v>
      </c>
      <c r="B171" s="1">
        <f t="shared" si="12"/>
        <v>1</v>
      </c>
      <c r="C171" s="1" t="s">
        <v>177</v>
      </c>
      <c r="D171" s="2" t="s">
        <v>25</v>
      </c>
      <c r="E171" s="1"/>
      <c r="F171" s="1" t="str">
        <f t="shared" si="9"/>
        <v>BRAZIL</v>
      </c>
    </row>
    <row r="172" spans="1:6" x14ac:dyDescent="0.2">
      <c r="A172" s="1">
        <v>2013</v>
      </c>
      <c r="B172" s="1">
        <f t="shared" si="12"/>
        <v>1</v>
      </c>
      <c r="C172" s="1" t="s">
        <v>178</v>
      </c>
      <c r="D172" s="2" t="s">
        <v>25</v>
      </c>
      <c r="E172" s="1"/>
      <c r="F172" s="1" t="str">
        <f t="shared" si="9"/>
        <v>BRAZIL</v>
      </c>
    </row>
    <row r="173" spans="1:6" x14ac:dyDescent="0.2">
      <c r="A173" s="1">
        <v>2014</v>
      </c>
      <c r="B173" s="1">
        <f t="shared" si="12"/>
        <v>1</v>
      </c>
      <c r="C173" s="1" t="s">
        <v>179</v>
      </c>
      <c r="D173" s="2" t="s">
        <v>25</v>
      </c>
      <c r="E173" s="1"/>
      <c r="F173" s="1" t="str">
        <f t="shared" si="9"/>
        <v>BRAZIL</v>
      </c>
    </row>
    <row r="174" spans="1:6" x14ac:dyDescent="0.2">
      <c r="A174" s="1">
        <v>2014</v>
      </c>
      <c r="B174" s="1">
        <f t="shared" si="12"/>
        <v>1</v>
      </c>
      <c r="C174" s="1" t="s">
        <v>180</v>
      </c>
      <c r="D174" s="2" t="s">
        <v>25</v>
      </c>
      <c r="E174" s="1"/>
      <c r="F174" s="1" t="str">
        <f t="shared" si="9"/>
        <v>BRAZIL</v>
      </c>
    </row>
    <row r="175" spans="1:6" x14ac:dyDescent="0.2">
      <c r="A175" s="1">
        <v>2014</v>
      </c>
      <c r="B175" s="1">
        <f t="shared" si="12"/>
        <v>1</v>
      </c>
      <c r="C175" s="1" t="s">
        <v>181</v>
      </c>
      <c r="D175" s="2" t="s">
        <v>14</v>
      </c>
      <c r="E175" s="1"/>
      <c r="F175" s="1" t="str">
        <f t="shared" si="9"/>
        <v>BRAZIL</v>
      </c>
    </row>
    <row r="176" spans="1:6" x14ac:dyDescent="0.2">
      <c r="A176" s="1">
        <v>2015</v>
      </c>
      <c r="B176" s="1">
        <f t="shared" si="12"/>
        <v>1</v>
      </c>
      <c r="C176" s="1" t="s">
        <v>182</v>
      </c>
      <c r="D176" s="2" t="s">
        <v>7</v>
      </c>
      <c r="E176" s="1"/>
      <c r="F176" s="1" t="str">
        <f t="shared" si="9"/>
        <v>BRAZIL</v>
      </c>
    </row>
    <row r="177" spans="1:6" x14ac:dyDescent="0.2">
      <c r="A177" s="1">
        <v>2015</v>
      </c>
      <c r="B177" s="1">
        <f t="shared" si="12"/>
        <v>1</v>
      </c>
      <c r="C177" s="1" t="s">
        <v>183</v>
      </c>
      <c r="D177" s="2" t="s">
        <v>25</v>
      </c>
      <c r="E177" s="1"/>
      <c r="F177" s="1" t="str">
        <f t="shared" si="9"/>
        <v>BRAZIL</v>
      </c>
    </row>
    <row r="178" spans="1:6" x14ac:dyDescent="0.2">
      <c r="A178" s="1">
        <v>2016</v>
      </c>
      <c r="B178" s="1">
        <f t="shared" si="12"/>
        <v>1</v>
      </c>
      <c r="C178" s="1" t="s">
        <v>184</v>
      </c>
      <c r="D178" s="2" t="s">
        <v>14</v>
      </c>
      <c r="E178" s="1"/>
      <c r="F178" s="1" t="str">
        <f t="shared" si="9"/>
        <v>BRAZIL</v>
      </c>
    </row>
    <row r="179" spans="1:6" x14ac:dyDescent="0.2">
      <c r="A179" s="1">
        <v>2017</v>
      </c>
      <c r="B179" s="1">
        <v>1</v>
      </c>
      <c r="C179" s="1" t="s">
        <v>185</v>
      </c>
      <c r="D179" s="2" t="s">
        <v>7</v>
      </c>
      <c r="E179" s="1"/>
      <c r="F179" s="1" t="str">
        <f t="shared" si="9"/>
        <v>BRAZIL</v>
      </c>
    </row>
    <row r="180" spans="1:6" x14ac:dyDescent="0.2">
      <c r="A180" s="1">
        <v>2019</v>
      </c>
      <c r="B180" s="1">
        <v>1</v>
      </c>
      <c r="C180" s="1" t="s">
        <v>180</v>
      </c>
      <c r="D180" s="2" t="s">
        <v>25</v>
      </c>
      <c r="E180" s="1"/>
      <c r="F180" s="1" t="str">
        <f t="shared" si="9"/>
        <v>BRAZIL</v>
      </c>
    </row>
    <row r="181" spans="1:6" x14ac:dyDescent="0.2">
      <c r="A181" s="1">
        <v>2019</v>
      </c>
      <c r="B181" s="1">
        <v>1</v>
      </c>
      <c r="C181" s="1" t="s">
        <v>179</v>
      </c>
      <c r="D181" s="2" t="s">
        <v>7</v>
      </c>
      <c r="E181" s="1"/>
      <c r="F181" s="1" t="str">
        <f t="shared" si="9"/>
        <v>BRAZIL</v>
      </c>
    </row>
    <row r="182" spans="1:6" x14ac:dyDescent="0.2">
      <c r="A182" s="1">
        <v>2019</v>
      </c>
      <c r="B182" s="1">
        <v>1</v>
      </c>
      <c r="C182" s="1" t="s">
        <v>175</v>
      </c>
      <c r="D182" s="2" t="s">
        <v>7</v>
      </c>
      <c r="E182" s="1"/>
      <c r="F182" s="1" t="str">
        <f t="shared" si="9"/>
        <v>BRAZIL</v>
      </c>
    </row>
    <row r="183" spans="1:6" x14ac:dyDescent="0.2">
      <c r="A183" s="1">
        <v>2019</v>
      </c>
      <c r="B183" s="1">
        <v>1</v>
      </c>
      <c r="C183" s="1" t="s">
        <v>176</v>
      </c>
      <c r="D183" s="2" t="s">
        <v>7</v>
      </c>
      <c r="E183" s="1"/>
      <c r="F183" s="1" t="str">
        <f t="shared" si="9"/>
        <v>BRAZIL</v>
      </c>
    </row>
    <row r="184" spans="1:6" x14ac:dyDescent="0.2">
      <c r="A184" s="1">
        <v>2025</v>
      </c>
      <c r="B184" s="1">
        <f t="shared" ref="B184:B323" si="13">IF(C184&gt;0,1,0)</f>
        <v>1</v>
      </c>
      <c r="C184" s="1" t="s">
        <v>186</v>
      </c>
      <c r="D184" s="2" t="s">
        <v>7</v>
      </c>
      <c r="E184" s="1"/>
      <c r="F184" s="1" t="s">
        <v>140</v>
      </c>
    </row>
    <row r="185" spans="1:6" x14ac:dyDescent="0.2">
      <c r="A185" s="3" t="s">
        <v>187</v>
      </c>
      <c r="B185" s="1">
        <f t="shared" si="13"/>
        <v>0</v>
      </c>
      <c r="C185" s="3"/>
      <c r="D185" s="5"/>
      <c r="E185" s="1"/>
      <c r="F185" s="1"/>
    </row>
    <row r="186" spans="1:6" x14ac:dyDescent="0.2">
      <c r="A186" s="4">
        <v>2012</v>
      </c>
      <c r="B186" s="1">
        <f t="shared" si="13"/>
        <v>1</v>
      </c>
      <c r="C186" s="2" t="s">
        <v>188</v>
      </c>
      <c r="D186" s="2" t="s">
        <v>25</v>
      </c>
      <c r="E186" s="1"/>
      <c r="F186" s="1" t="s">
        <v>187</v>
      </c>
    </row>
    <row r="187" spans="1:6" x14ac:dyDescent="0.2">
      <c r="A187" s="4">
        <v>2015</v>
      </c>
      <c r="B187" s="1">
        <f t="shared" si="13"/>
        <v>1</v>
      </c>
      <c r="C187" s="2" t="s">
        <v>189</v>
      </c>
      <c r="D187" s="2" t="s">
        <v>7</v>
      </c>
      <c r="E187" s="1"/>
      <c r="F187" s="1" t="s">
        <v>187</v>
      </c>
    </row>
    <row r="188" spans="1:6" x14ac:dyDescent="0.2">
      <c r="A188" s="3" t="s">
        <v>190</v>
      </c>
      <c r="B188" s="1">
        <f t="shared" si="13"/>
        <v>0</v>
      </c>
      <c r="C188" s="3"/>
      <c r="D188" s="5"/>
      <c r="E188" s="1"/>
      <c r="F188" s="1"/>
    </row>
    <row r="189" spans="1:6" x14ac:dyDescent="0.2">
      <c r="A189" s="4">
        <v>2005</v>
      </c>
      <c r="B189" s="1">
        <f t="shared" si="13"/>
        <v>1</v>
      </c>
      <c r="C189" s="7" t="s">
        <v>191</v>
      </c>
      <c r="D189" s="5" t="s">
        <v>7</v>
      </c>
      <c r="E189" s="1"/>
      <c r="F189" s="1" t="s">
        <v>190</v>
      </c>
    </row>
    <row r="190" spans="1:6" x14ac:dyDescent="0.2">
      <c r="A190" s="4">
        <v>2007</v>
      </c>
      <c r="B190" s="1">
        <f t="shared" si="13"/>
        <v>1</v>
      </c>
      <c r="C190" s="7" t="s">
        <v>192</v>
      </c>
      <c r="D190" s="5" t="s">
        <v>7</v>
      </c>
      <c r="E190" s="1"/>
      <c r="F190" s="1" t="s">
        <v>190</v>
      </c>
    </row>
    <row r="191" spans="1:6" x14ac:dyDescent="0.2">
      <c r="A191" s="4">
        <v>2021</v>
      </c>
      <c r="B191" s="1">
        <f t="shared" si="13"/>
        <v>1</v>
      </c>
      <c r="C191" s="7" t="s">
        <v>193</v>
      </c>
      <c r="D191" s="5" t="s">
        <v>7</v>
      </c>
      <c r="E191" s="1"/>
      <c r="F191" s="1" t="s">
        <v>190</v>
      </c>
    </row>
    <row r="192" spans="1:6" x14ac:dyDescent="0.2">
      <c r="A192" s="3" t="s">
        <v>194</v>
      </c>
      <c r="B192" s="1">
        <f t="shared" si="13"/>
        <v>0</v>
      </c>
      <c r="C192" s="3"/>
      <c r="D192" s="5"/>
      <c r="E192" s="1"/>
      <c r="F192" s="1"/>
    </row>
    <row r="193" spans="1:6" x14ac:dyDescent="0.2">
      <c r="A193" s="1">
        <v>2004</v>
      </c>
      <c r="B193" s="1">
        <f t="shared" si="13"/>
        <v>1</v>
      </c>
      <c r="C193" s="1" t="s">
        <v>195</v>
      </c>
      <c r="D193" s="5" t="s">
        <v>7</v>
      </c>
      <c r="E193" s="1"/>
      <c r="F193" s="1" t="s">
        <v>194</v>
      </c>
    </row>
    <row r="194" spans="1:6" x14ac:dyDescent="0.2">
      <c r="A194" s="3" t="s">
        <v>196</v>
      </c>
      <c r="B194" s="1">
        <f t="shared" si="13"/>
        <v>0</v>
      </c>
      <c r="C194" s="3"/>
      <c r="D194" s="5"/>
      <c r="E194" s="1"/>
      <c r="F194" s="1"/>
    </row>
    <row r="195" spans="1:6" x14ac:dyDescent="0.2">
      <c r="A195" s="1">
        <v>2013</v>
      </c>
      <c r="B195" s="1">
        <f t="shared" si="13"/>
        <v>1</v>
      </c>
      <c r="C195" s="1" t="s">
        <v>197</v>
      </c>
      <c r="D195" s="2" t="s">
        <v>7</v>
      </c>
      <c r="E195" s="1"/>
      <c r="F195" s="1" t="str">
        <f t="shared" ref="F195:F196" si="14">$A$194</f>
        <v>CAMEROON</v>
      </c>
    </row>
    <row r="196" spans="1:6" x14ac:dyDescent="0.2">
      <c r="A196" s="1">
        <v>2017</v>
      </c>
      <c r="B196" s="1">
        <f t="shared" si="13"/>
        <v>1</v>
      </c>
      <c r="C196" s="1" t="s">
        <v>198</v>
      </c>
      <c r="D196" s="2" t="s">
        <v>7</v>
      </c>
      <c r="E196" s="1"/>
      <c r="F196" s="1" t="str">
        <f t="shared" si="14"/>
        <v>CAMEROON</v>
      </c>
    </row>
    <row r="197" spans="1:6" ht="17" x14ac:dyDescent="0.2">
      <c r="A197" s="8" t="s">
        <v>199</v>
      </c>
      <c r="B197" s="1">
        <f t="shared" si="13"/>
        <v>0</v>
      </c>
      <c r="C197" s="1"/>
      <c r="D197" s="2"/>
      <c r="E197" s="1"/>
      <c r="F197" s="1"/>
    </row>
    <row r="198" spans="1:6" x14ac:dyDescent="0.2">
      <c r="A198" s="1">
        <v>2000</v>
      </c>
      <c r="B198" s="1">
        <f t="shared" si="13"/>
        <v>1</v>
      </c>
      <c r="C198" s="1" t="s">
        <v>200</v>
      </c>
      <c r="D198" s="2" t="s">
        <v>7</v>
      </c>
      <c r="E198" s="1"/>
      <c r="F198" s="1" t="str">
        <f t="shared" ref="F198:F204" si="15">$A$197</f>
        <v>CANADA</v>
      </c>
    </row>
    <row r="199" spans="1:6" x14ac:dyDescent="0.2">
      <c r="A199" s="1">
        <v>2001</v>
      </c>
      <c r="B199" s="1">
        <f t="shared" si="13"/>
        <v>1</v>
      </c>
      <c r="C199" s="1" t="s">
        <v>201</v>
      </c>
      <c r="D199" s="2" t="s">
        <v>7</v>
      </c>
      <c r="E199" s="1"/>
      <c r="F199" s="1" t="str">
        <f t="shared" si="15"/>
        <v>CANADA</v>
      </c>
    </row>
    <row r="200" spans="1:6" x14ac:dyDescent="0.2">
      <c r="A200" s="1">
        <v>2001</v>
      </c>
      <c r="B200" s="1">
        <f t="shared" si="13"/>
        <v>1</v>
      </c>
      <c r="C200" s="1" t="s">
        <v>202</v>
      </c>
      <c r="D200" s="2" t="s">
        <v>7</v>
      </c>
      <c r="E200" s="1"/>
      <c r="F200" s="1" t="str">
        <f t="shared" si="15"/>
        <v>CANADA</v>
      </c>
    </row>
    <row r="201" spans="1:6" x14ac:dyDescent="0.2">
      <c r="A201" s="1">
        <v>2001</v>
      </c>
      <c r="B201" s="1">
        <f t="shared" si="13"/>
        <v>1</v>
      </c>
      <c r="C201" s="1" t="s">
        <v>203</v>
      </c>
      <c r="D201" s="2" t="s">
        <v>7</v>
      </c>
      <c r="E201" s="1"/>
      <c r="F201" s="1" t="str">
        <f t="shared" si="15"/>
        <v>CANADA</v>
      </c>
    </row>
    <row r="202" spans="1:6" x14ac:dyDescent="0.2">
      <c r="A202" s="1">
        <v>2002</v>
      </c>
      <c r="B202" s="1">
        <f t="shared" si="13"/>
        <v>1</v>
      </c>
      <c r="C202" s="1" t="s">
        <v>204</v>
      </c>
      <c r="D202" s="2" t="s">
        <v>7</v>
      </c>
      <c r="E202" s="1"/>
      <c r="F202" s="1" t="str">
        <f t="shared" si="15"/>
        <v>CANADA</v>
      </c>
    </row>
    <row r="203" spans="1:6" x14ac:dyDescent="0.2">
      <c r="A203" s="1">
        <v>2003</v>
      </c>
      <c r="B203" s="1">
        <f t="shared" si="13"/>
        <v>1</v>
      </c>
      <c r="C203" s="1" t="s">
        <v>205</v>
      </c>
      <c r="D203" s="2" t="s">
        <v>7</v>
      </c>
      <c r="E203" s="1"/>
      <c r="F203" s="1" t="str">
        <f t="shared" si="15"/>
        <v>CANADA</v>
      </c>
    </row>
    <row r="204" spans="1:6" x14ac:dyDescent="0.2">
      <c r="A204" s="1">
        <v>2012</v>
      </c>
      <c r="B204" s="1">
        <f t="shared" si="13"/>
        <v>1</v>
      </c>
      <c r="C204" s="1" t="s">
        <v>206</v>
      </c>
      <c r="D204" s="2" t="s">
        <v>25</v>
      </c>
      <c r="E204" s="1"/>
      <c r="F204" s="1" t="str">
        <f t="shared" si="15"/>
        <v>CANADA</v>
      </c>
    </row>
    <row r="205" spans="1:6" ht="17" x14ac:dyDescent="0.2">
      <c r="A205" s="8" t="s">
        <v>207</v>
      </c>
      <c r="B205" s="1">
        <f t="shared" si="13"/>
        <v>0</v>
      </c>
      <c r="C205" s="1"/>
      <c r="D205" s="2"/>
      <c r="E205" s="1"/>
      <c r="F205" s="1"/>
    </row>
    <row r="206" spans="1:6" x14ac:dyDescent="0.2">
      <c r="A206" s="1">
        <v>2003</v>
      </c>
      <c r="B206" s="1">
        <f t="shared" si="13"/>
        <v>1</v>
      </c>
      <c r="C206" s="7" t="s">
        <v>208</v>
      </c>
      <c r="D206" s="2" t="s">
        <v>7</v>
      </c>
      <c r="E206" s="1"/>
      <c r="F206" s="1" t="str">
        <f>$A$205</f>
        <v>CAYMAN ISLANDS</v>
      </c>
    </row>
    <row r="207" spans="1:6" x14ac:dyDescent="0.2">
      <c r="A207" s="1">
        <v>2004</v>
      </c>
      <c r="B207" s="1">
        <f t="shared" si="13"/>
        <v>1</v>
      </c>
      <c r="C207" s="1" t="s">
        <v>209</v>
      </c>
      <c r="D207" s="2" t="s">
        <v>7</v>
      </c>
      <c r="E207" s="1"/>
      <c r="F207" s="1" t="s">
        <v>207</v>
      </c>
    </row>
    <row r="208" spans="1:6" x14ac:dyDescent="0.2">
      <c r="A208" s="1">
        <v>2009</v>
      </c>
      <c r="B208" s="1">
        <f t="shared" si="13"/>
        <v>1</v>
      </c>
      <c r="C208" s="1" t="s">
        <v>210</v>
      </c>
      <c r="D208" s="2" t="s">
        <v>25</v>
      </c>
      <c r="E208" s="1"/>
      <c r="F208" s="1" t="str">
        <f>$A$205</f>
        <v>CAYMAN ISLANDS</v>
      </c>
    </row>
    <row r="209" spans="1:6" x14ac:dyDescent="0.2">
      <c r="A209" s="1">
        <v>2016</v>
      </c>
      <c r="B209" s="1">
        <f t="shared" si="13"/>
        <v>1</v>
      </c>
      <c r="C209" s="7" t="s">
        <v>211</v>
      </c>
      <c r="D209" s="2" t="s">
        <v>7</v>
      </c>
      <c r="E209" s="1"/>
      <c r="F209" s="1" t="s">
        <v>207</v>
      </c>
    </row>
    <row r="210" spans="1:6" x14ac:dyDescent="0.2">
      <c r="A210" s="1">
        <v>2017</v>
      </c>
      <c r="B210" s="1">
        <f t="shared" si="13"/>
        <v>1</v>
      </c>
      <c r="C210" s="1" t="s">
        <v>212</v>
      </c>
      <c r="D210" s="2" t="s">
        <v>92</v>
      </c>
      <c r="E210" s="1"/>
      <c r="F210" s="1" t="str">
        <f t="shared" ref="F210:F213" si="16">$A$205</f>
        <v>CAYMAN ISLANDS</v>
      </c>
    </row>
    <row r="211" spans="1:6" x14ac:dyDescent="0.2">
      <c r="A211" s="13">
        <v>2021</v>
      </c>
      <c r="B211" s="1">
        <f t="shared" si="13"/>
        <v>1</v>
      </c>
      <c r="C211" s="7" t="s">
        <v>213</v>
      </c>
      <c r="D211" s="2" t="s">
        <v>92</v>
      </c>
      <c r="E211" s="1"/>
      <c r="F211" s="1" t="str">
        <f t="shared" si="16"/>
        <v>CAYMAN ISLANDS</v>
      </c>
    </row>
    <row r="212" spans="1:6" x14ac:dyDescent="0.2">
      <c r="A212" s="13">
        <v>2021</v>
      </c>
      <c r="B212" s="1">
        <f t="shared" si="13"/>
        <v>1</v>
      </c>
      <c r="C212" s="7" t="s">
        <v>214</v>
      </c>
      <c r="D212" s="2" t="s">
        <v>92</v>
      </c>
      <c r="E212" s="1"/>
      <c r="F212" s="1" t="str">
        <f t="shared" si="16"/>
        <v>CAYMAN ISLANDS</v>
      </c>
    </row>
    <row r="213" spans="1:6" x14ac:dyDescent="0.2">
      <c r="A213" s="13">
        <v>2022</v>
      </c>
      <c r="B213" s="1">
        <f t="shared" si="13"/>
        <v>1</v>
      </c>
      <c r="C213" s="7" t="s">
        <v>215</v>
      </c>
      <c r="D213" s="2" t="s">
        <v>7</v>
      </c>
      <c r="E213" s="1"/>
      <c r="F213" s="1" t="str">
        <f t="shared" si="16"/>
        <v>CAYMAN ISLANDS</v>
      </c>
    </row>
    <row r="214" spans="1:6" ht="17" x14ac:dyDescent="0.2">
      <c r="A214" s="8" t="s">
        <v>216</v>
      </c>
      <c r="B214" s="1">
        <f t="shared" si="13"/>
        <v>0</v>
      </c>
      <c r="C214" s="1"/>
      <c r="D214" s="2"/>
      <c r="E214" s="1"/>
      <c r="F214" s="1"/>
    </row>
    <row r="215" spans="1:6" x14ac:dyDescent="0.2">
      <c r="A215" s="13">
        <v>2003</v>
      </c>
      <c r="B215" s="1">
        <f t="shared" si="13"/>
        <v>1</v>
      </c>
      <c r="C215" s="7" t="s">
        <v>217</v>
      </c>
      <c r="D215" s="2" t="s">
        <v>25</v>
      </c>
      <c r="E215" s="1"/>
      <c r="F215" s="1" t="s">
        <v>216</v>
      </c>
    </row>
    <row r="216" spans="1:6" x14ac:dyDescent="0.2">
      <c r="A216" s="13">
        <v>2021</v>
      </c>
      <c r="B216" s="1">
        <f t="shared" si="13"/>
        <v>1</v>
      </c>
      <c r="C216" s="7" t="s">
        <v>218</v>
      </c>
      <c r="D216" s="2" t="s">
        <v>25</v>
      </c>
      <c r="E216" s="1"/>
      <c r="F216" s="1" t="s">
        <v>216</v>
      </c>
    </row>
    <row r="217" spans="1:6" ht="17" x14ac:dyDescent="0.2">
      <c r="A217" s="8" t="s">
        <v>219</v>
      </c>
      <c r="B217" s="1">
        <f t="shared" si="13"/>
        <v>0</v>
      </c>
      <c r="C217" s="1"/>
      <c r="D217" s="2"/>
      <c r="E217" s="1"/>
      <c r="F217" s="1"/>
    </row>
    <row r="218" spans="1:6" x14ac:dyDescent="0.2">
      <c r="A218" s="1">
        <v>2004</v>
      </c>
      <c r="B218" s="1">
        <f t="shared" si="13"/>
        <v>1</v>
      </c>
      <c r="C218" s="1" t="s">
        <v>220</v>
      </c>
      <c r="D218" s="2" t="s">
        <v>25</v>
      </c>
      <c r="E218" s="1"/>
      <c r="F218" s="1" t="str">
        <f t="shared" ref="F218:F229" si="17">$A$217</f>
        <v>CHINA (MAINLAND)</v>
      </c>
    </row>
    <row r="219" spans="1:6" x14ac:dyDescent="0.2">
      <c r="A219" s="1">
        <v>2005</v>
      </c>
      <c r="B219" s="1">
        <f t="shared" si="13"/>
        <v>1</v>
      </c>
      <c r="C219" s="1" t="s">
        <v>221</v>
      </c>
      <c r="D219" s="2" t="s">
        <v>25</v>
      </c>
      <c r="E219" s="1"/>
      <c r="F219" s="1" t="str">
        <f t="shared" si="17"/>
        <v>CHINA (MAINLAND)</v>
      </c>
    </row>
    <row r="220" spans="1:6" x14ac:dyDescent="0.2">
      <c r="A220" s="1">
        <v>2019</v>
      </c>
      <c r="B220" s="1">
        <f t="shared" si="13"/>
        <v>1</v>
      </c>
      <c r="C220" s="1" t="s">
        <v>222</v>
      </c>
      <c r="D220" s="2" t="s">
        <v>25</v>
      </c>
      <c r="E220" s="1"/>
      <c r="F220" s="1" t="str">
        <f t="shared" si="17"/>
        <v>CHINA (MAINLAND)</v>
      </c>
    </row>
    <row r="221" spans="1:6" x14ac:dyDescent="0.2">
      <c r="A221" s="1">
        <v>2019</v>
      </c>
      <c r="B221" s="1">
        <f t="shared" si="13"/>
        <v>1</v>
      </c>
      <c r="C221" s="1" t="s">
        <v>223</v>
      </c>
      <c r="D221" s="2" t="s">
        <v>7</v>
      </c>
      <c r="E221" s="1"/>
      <c r="F221" s="1" t="str">
        <f t="shared" si="17"/>
        <v>CHINA (MAINLAND)</v>
      </c>
    </row>
    <row r="222" spans="1:6" x14ac:dyDescent="0.2">
      <c r="A222" s="1">
        <v>2020</v>
      </c>
      <c r="B222" s="1">
        <f t="shared" si="13"/>
        <v>1</v>
      </c>
      <c r="C222" s="1" t="s">
        <v>224</v>
      </c>
      <c r="D222" s="2" t="s">
        <v>7</v>
      </c>
      <c r="E222" s="1"/>
      <c r="F222" s="1" t="str">
        <f t="shared" si="17"/>
        <v>CHINA (MAINLAND)</v>
      </c>
    </row>
    <row r="223" spans="1:6" x14ac:dyDescent="0.2">
      <c r="A223" s="1">
        <v>2020</v>
      </c>
      <c r="B223" s="1">
        <f t="shared" si="13"/>
        <v>1</v>
      </c>
      <c r="C223" s="1" t="s">
        <v>225</v>
      </c>
      <c r="D223" s="2" t="s">
        <v>7</v>
      </c>
      <c r="E223" s="1"/>
      <c r="F223" s="1" t="str">
        <f t="shared" si="17"/>
        <v>CHINA (MAINLAND)</v>
      </c>
    </row>
    <row r="224" spans="1:6" x14ac:dyDescent="0.2">
      <c r="A224" s="1">
        <v>2020</v>
      </c>
      <c r="B224" s="1">
        <f t="shared" si="13"/>
        <v>1</v>
      </c>
      <c r="C224" s="1" t="s">
        <v>226</v>
      </c>
      <c r="D224" s="2" t="s">
        <v>25</v>
      </c>
      <c r="E224" s="1"/>
      <c r="F224" s="1" t="str">
        <f t="shared" si="17"/>
        <v>CHINA (MAINLAND)</v>
      </c>
    </row>
    <row r="225" spans="1:6" x14ac:dyDescent="0.2">
      <c r="A225" s="1">
        <v>2020</v>
      </c>
      <c r="B225" s="1">
        <f t="shared" si="13"/>
        <v>1</v>
      </c>
      <c r="C225" s="1" t="s">
        <v>227</v>
      </c>
      <c r="D225" s="2" t="s">
        <v>25</v>
      </c>
      <c r="E225" s="1"/>
      <c r="F225" s="1" t="str">
        <f t="shared" si="17"/>
        <v>CHINA (MAINLAND)</v>
      </c>
    </row>
    <row r="226" spans="1:6" x14ac:dyDescent="0.2">
      <c r="A226" s="1">
        <v>2022</v>
      </c>
      <c r="B226" s="1">
        <f t="shared" si="13"/>
        <v>1</v>
      </c>
      <c r="C226" s="1" t="s">
        <v>228</v>
      </c>
      <c r="D226" s="2" t="s">
        <v>14</v>
      </c>
      <c r="E226" s="1"/>
      <c r="F226" s="1" t="str">
        <f t="shared" si="17"/>
        <v>CHINA (MAINLAND)</v>
      </c>
    </row>
    <row r="227" spans="1:6" x14ac:dyDescent="0.2">
      <c r="A227" s="1">
        <v>2023</v>
      </c>
      <c r="B227" s="1">
        <f t="shared" si="13"/>
        <v>1</v>
      </c>
      <c r="C227" s="1" t="s">
        <v>229</v>
      </c>
      <c r="D227" s="2" t="s">
        <v>25</v>
      </c>
      <c r="E227" s="1"/>
      <c r="F227" s="1" t="str">
        <f t="shared" si="17"/>
        <v>CHINA (MAINLAND)</v>
      </c>
    </row>
    <row r="228" spans="1:6" x14ac:dyDescent="0.2">
      <c r="A228" s="1">
        <v>2023</v>
      </c>
      <c r="B228" s="1">
        <f t="shared" si="13"/>
        <v>1</v>
      </c>
      <c r="C228" s="1" t="s">
        <v>230</v>
      </c>
      <c r="D228" s="2" t="s">
        <v>25</v>
      </c>
      <c r="E228" s="1"/>
      <c r="F228" s="1" t="str">
        <f t="shared" si="17"/>
        <v>CHINA (MAINLAND)</v>
      </c>
    </row>
    <row r="229" spans="1:6" x14ac:dyDescent="0.2">
      <c r="A229" s="1">
        <v>2024</v>
      </c>
      <c r="B229" s="1">
        <f t="shared" si="13"/>
        <v>1</v>
      </c>
      <c r="C229" s="1" t="s">
        <v>231</v>
      </c>
      <c r="D229" s="2" t="s">
        <v>7</v>
      </c>
      <c r="E229" s="1"/>
      <c r="F229" s="1" t="str">
        <f t="shared" si="17"/>
        <v>CHINA (MAINLAND)</v>
      </c>
    </row>
    <row r="230" spans="1:6" ht="17" x14ac:dyDescent="0.2">
      <c r="A230" s="8" t="s">
        <v>232</v>
      </c>
      <c r="B230" s="1">
        <f t="shared" si="13"/>
        <v>0</v>
      </c>
      <c r="C230" s="1"/>
      <c r="D230" s="2"/>
      <c r="E230" s="1"/>
      <c r="F230" s="1"/>
    </row>
    <row r="231" spans="1:6" x14ac:dyDescent="0.2">
      <c r="A231" s="1">
        <v>2001</v>
      </c>
      <c r="B231" s="1">
        <f t="shared" si="13"/>
        <v>1</v>
      </c>
      <c r="C231" s="1" t="s">
        <v>233</v>
      </c>
      <c r="D231" s="2" t="s">
        <v>7</v>
      </c>
      <c r="E231" s="1"/>
      <c r="F231" s="1" t="str">
        <f t="shared" ref="F231:F234" si="18">$A$230</f>
        <v>CHINA (HONG KONG)</v>
      </c>
    </row>
    <row r="232" spans="1:6" x14ac:dyDescent="0.2">
      <c r="A232" s="1">
        <v>2001</v>
      </c>
      <c r="B232" s="1">
        <f t="shared" si="13"/>
        <v>1</v>
      </c>
      <c r="C232" s="1" t="s">
        <v>234</v>
      </c>
      <c r="D232" s="2" t="s">
        <v>7</v>
      </c>
      <c r="E232" s="1"/>
      <c r="F232" s="1" t="str">
        <f t="shared" si="18"/>
        <v>CHINA (HONG KONG)</v>
      </c>
    </row>
    <row r="233" spans="1:6" x14ac:dyDescent="0.2">
      <c r="A233" s="1">
        <v>2001</v>
      </c>
      <c r="B233" s="1">
        <f t="shared" si="13"/>
        <v>1</v>
      </c>
      <c r="C233" s="1" t="s">
        <v>235</v>
      </c>
      <c r="D233" s="2" t="s">
        <v>7</v>
      </c>
      <c r="E233" s="1"/>
      <c r="F233" s="1" t="str">
        <f t="shared" si="18"/>
        <v>CHINA (HONG KONG)</v>
      </c>
    </row>
    <row r="234" spans="1:6" x14ac:dyDescent="0.2">
      <c r="A234" s="1">
        <v>2009</v>
      </c>
      <c r="B234" s="1">
        <f t="shared" si="13"/>
        <v>1</v>
      </c>
      <c r="C234" s="7" t="s">
        <v>236</v>
      </c>
      <c r="D234" s="2" t="s">
        <v>7</v>
      </c>
      <c r="E234" s="1"/>
      <c r="F234" s="1" t="str">
        <f t="shared" si="18"/>
        <v>CHINA (HONG KONG)</v>
      </c>
    </row>
    <row r="235" spans="1:6" x14ac:dyDescent="0.2">
      <c r="A235" s="1">
        <v>2009</v>
      </c>
      <c r="B235" s="1">
        <f t="shared" si="13"/>
        <v>1</v>
      </c>
      <c r="C235" s="1" t="s">
        <v>237</v>
      </c>
      <c r="D235" s="2" t="s">
        <v>7</v>
      </c>
      <c r="E235" s="1"/>
      <c r="F235" s="1" t="s">
        <v>232</v>
      </c>
    </row>
    <row r="236" spans="1:6" x14ac:dyDescent="0.2">
      <c r="A236" s="1">
        <v>2020</v>
      </c>
      <c r="B236" s="1">
        <f t="shared" si="13"/>
        <v>1</v>
      </c>
      <c r="C236" s="1" t="s">
        <v>238</v>
      </c>
      <c r="D236" s="2" t="s">
        <v>7</v>
      </c>
      <c r="E236" s="1"/>
      <c r="F236" s="1" t="str">
        <f t="shared" ref="F236:F237" si="19">$A$230</f>
        <v>CHINA (HONG KONG)</v>
      </c>
    </row>
    <row r="237" spans="1:6" x14ac:dyDescent="0.2">
      <c r="A237" s="9">
        <v>2024</v>
      </c>
      <c r="B237" s="1">
        <f t="shared" si="13"/>
        <v>1</v>
      </c>
      <c r="C237" s="1" t="s">
        <v>126</v>
      </c>
      <c r="D237" s="2" t="s">
        <v>25</v>
      </c>
      <c r="E237" s="1"/>
      <c r="F237" s="1" t="str">
        <f t="shared" si="19"/>
        <v>CHINA (HONG KONG)</v>
      </c>
    </row>
    <row r="238" spans="1:6" ht="17" x14ac:dyDescent="0.2">
      <c r="A238" s="8" t="s">
        <v>239</v>
      </c>
      <c r="B238" s="1">
        <f t="shared" si="13"/>
        <v>0</v>
      </c>
      <c r="C238" s="1"/>
      <c r="D238" s="2"/>
      <c r="E238" s="1"/>
      <c r="F238" s="1"/>
    </row>
    <row r="239" spans="1:6" x14ac:dyDescent="0.2">
      <c r="A239" s="1">
        <v>2005</v>
      </c>
      <c r="B239" s="1">
        <f t="shared" si="13"/>
        <v>1</v>
      </c>
      <c r="C239" s="1" t="s">
        <v>240</v>
      </c>
      <c r="D239" s="2" t="s">
        <v>7</v>
      </c>
      <c r="E239" s="1"/>
      <c r="F239" s="1" t="str">
        <f t="shared" ref="F239:F244" si="20">$A$238</f>
        <v>CHINESE TAIPEI</v>
      </c>
    </row>
    <row r="240" spans="1:6" x14ac:dyDescent="0.2">
      <c r="A240" s="1">
        <v>2009</v>
      </c>
      <c r="B240" s="1">
        <f t="shared" si="13"/>
        <v>1</v>
      </c>
      <c r="C240" s="1" t="s">
        <v>241</v>
      </c>
      <c r="D240" s="2" t="s">
        <v>25</v>
      </c>
      <c r="E240" s="1"/>
      <c r="F240" s="1" t="str">
        <f t="shared" si="20"/>
        <v>CHINESE TAIPEI</v>
      </c>
    </row>
    <row r="241" spans="1:6" x14ac:dyDescent="0.2">
      <c r="A241" s="1">
        <v>2009</v>
      </c>
      <c r="B241" s="1">
        <f t="shared" si="13"/>
        <v>1</v>
      </c>
      <c r="C241" s="1" t="s">
        <v>242</v>
      </c>
      <c r="D241" s="2" t="s">
        <v>7</v>
      </c>
      <c r="E241" s="1"/>
      <c r="F241" s="1" t="str">
        <f t="shared" si="20"/>
        <v>CHINESE TAIPEI</v>
      </c>
    </row>
    <row r="242" spans="1:6" x14ac:dyDescent="0.2">
      <c r="A242" s="1">
        <v>2014</v>
      </c>
      <c r="B242" s="1">
        <f t="shared" si="13"/>
        <v>1</v>
      </c>
      <c r="C242" s="1" t="s">
        <v>243</v>
      </c>
      <c r="D242" s="2" t="s">
        <v>25</v>
      </c>
      <c r="E242" s="1"/>
      <c r="F242" s="1" t="str">
        <f t="shared" si="20"/>
        <v>CHINESE TAIPEI</v>
      </c>
    </row>
    <row r="243" spans="1:6" x14ac:dyDescent="0.2">
      <c r="A243" s="1">
        <v>2014</v>
      </c>
      <c r="B243" s="1">
        <f t="shared" si="13"/>
        <v>1</v>
      </c>
      <c r="C243" s="1" t="s">
        <v>244</v>
      </c>
      <c r="D243" s="2" t="s">
        <v>25</v>
      </c>
      <c r="E243" s="1"/>
      <c r="F243" s="1" t="str">
        <f t="shared" si="20"/>
        <v>CHINESE TAIPEI</v>
      </c>
    </row>
    <row r="244" spans="1:6" x14ac:dyDescent="0.2">
      <c r="A244" s="1">
        <v>2016</v>
      </c>
      <c r="B244" s="1">
        <f t="shared" si="13"/>
        <v>1</v>
      </c>
      <c r="C244" s="1" t="s">
        <v>245</v>
      </c>
      <c r="D244" s="2" t="s">
        <v>25</v>
      </c>
      <c r="E244" s="1"/>
      <c r="F244" s="1" t="str">
        <f t="shared" si="20"/>
        <v>CHINESE TAIPEI</v>
      </c>
    </row>
    <row r="245" spans="1:6" ht="17" x14ac:dyDescent="0.2">
      <c r="A245" s="8" t="s">
        <v>246</v>
      </c>
      <c r="B245" s="1">
        <f t="shared" si="13"/>
        <v>0</v>
      </c>
      <c r="C245" s="1"/>
      <c r="D245" s="2"/>
      <c r="E245" s="1"/>
      <c r="F245" s="1"/>
    </row>
    <row r="246" spans="1:6" x14ac:dyDescent="0.2">
      <c r="A246" s="13">
        <v>2013</v>
      </c>
      <c r="B246" s="1">
        <f t="shared" si="13"/>
        <v>1</v>
      </c>
      <c r="C246" s="7" t="s">
        <v>247</v>
      </c>
      <c r="D246" s="2" t="s">
        <v>7</v>
      </c>
      <c r="E246" s="1"/>
      <c r="F246" s="1" t="s">
        <v>246</v>
      </c>
    </row>
    <row r="247" spans="1:6" x14ac:dyDescent="0.2">
      <c r="A247" s="13">
        <v>2015</v>
      </c>
      <c r="B247" s="1">
        <f t="shared" si="13"/>
        <v>1</v>
      </c>
      <c r="C247" s="7" t="s">
        <v>248</v>
      </c>
      <c r="D247" s="2" t="s">
        <v>25</v>
      </c>
      <c r="E247" s="1"/>
      <c r="F247" s="1" t="s">
        <v>246</v>
      </c>
    </row>
    <row r="248" spans="1:6" x14ac:dyDescent="0.2">
      <c r="A248" s="13">
        <v>2017</v>
      </c>
      <c r="B248" s="1">
        <f t="shared" si="13"/>
        <v>1</v>
      </c>
      <c r="C248" s="7" t="s">
        <v>249</v>
      </c>
      <c r="D248" s="2" t="s">
        <v>25</v>
      </c>
      <c r="E248" s="1"/>
      <c r="F248" s="1" t="s">
        <v>246</v>
      </c>
    </row>
    <row r="249" spans="1:6" ht="17" x14ac:dyDescent="0.2">
      <c r="A249" s="8" t="s">
        <v>250</v>
      </c>
      <c r="B249" s="1">
        <f t="shared" si="13"/>
        <v>0</v>
      </c>
      <c r="C249" s="1"/>
      <c r="D249" s="2"/>
      <c r="E249" s="1"/>
      <c r="F249" s="1"/>
    </row>
    <row r="250" spans="1:6" x14ac:dyDescent="0.2">
      <c r="A250" s="1">
        <v>2023</v>
      </c>
      <c r="B250" s="1">
        <f t="shared" si="13"/>
        <v>1</v>
      </c>
      <c r="C250" s="1" t="s">
        <v>251</v>
      </c>
      <c r="D250" s="2" t="s">
        <v>14</v>
      </c>
      <c r="E250" s="1"/>
      <c r="F250" s="1" t="str">
        <f>$A$249</f>
        <v>CURAÇAO</v>
      </c>
    </row>
    <row r="251" spans="1:6" ht="17" x14ac:dyDescent="0.2">
      <c r="A251" s="8" t="s">
        <v>252</v>
      </c>
      <c r="B251" s="1">
        <f t="shared" si="13"/>
        <v>0</v>
      </c>
      <c r="C251" s="1"/>
      <c r="D251" s="2"/>
      <c r="E251" s="1"/>
      <c r="F251" s="1"/>
    </row>
    <row r="252" spans="1:6" x14ac:dyDescent="0.2">
      <c r="A252" s="1">
        <v>2018</v>
      </c>
      <c r="B252" s="1">
        <f t="shared" si="13"/>
        <v>1</v>
      </c>
      <c r="C252" s="1" t="s">
        <v>253</v>
      </c>
      <c r="D252" s="2" t="s">
        <v>7</v>
      </c>
      <c r="E252" s="1"/>
      <c r="F252" s="1" t="str">
        <f t="shared" ref="F252:F254" si="21">$A$251</f>
        <v>CYPRUS</v>
      </c>
    </row>
    <row r="253" spans="1:6" x14ac:dyDescent="0.2">
      <c r="A253" s="1">
        <v>2019</v>
      </c>
      <c r="B253" s="1">
        <f t="shared" si="13"/>
        <v>1</v>
      </c>
      <c r="C253" s="1" t="s">
        <v>254</v>
      </c>
      <c r="D253" s="2" t="s">
        <v>7</v>
      </c>
      <c r="E253" s="1"/>
      <c r="F253" s="1" t="str">
        <f t="shared" si="21"/>
        <v>CYPRUS</v>
      </c>
    </row>
    <row r="254" spans="1:6" x14ac:dyDescent="0.2">
      <c r="A254" s="1">
        <v>2020</v>
      </c>
      <c r="B254" s="1">
        <f t="shared" si="13"/>
        <v>1</v>
      </c>
      <c r="C254" s="1" t="s">
        <v>255</v>
      </c>
      <c r="D254" s="2" t="s">
        <v>25</v>
      </c>
      <c r="E254" s="1"/>
      <c r="F254" s="1" t="str">
        <f t="shared" si="21"/>
        <v>CYPRUS</v>
      </c>
    </row>
    <row r="255" spans="1:6" ht="17" x14ac:dyDescent="0.2">
      <c r="A255" s="8" t="s">
        <v>256</v>
      </c>
      <c r="B255" s="1">
        <f t="shared" si="13"/>
        <v>0</v>
      </c>
      <c r="C255" s="1"/>
      <c r="D255" s="2"/>
      <c r="E255" s="1"/>
      <c r="F255" s="1"/>
    </row>
    <row r="256" spans="1:6" x14ac:dyDescent="0.2">
      <c r="A256" s="9">
        <v>2025</v>
      </c>
      <c r="B256" s="1">
        <f t="shared" si="13"/>
        <v>1</v>
      </c>
      <c r="C256" s="1" t="s">
        <v>257</v>
      </c>
      <c r="D256" s="2" t="s">
        <v>25</v>
      </c>
      <c r="E256" s="1"/>
      <c r="F256" s="1" t="s">
        <v>256</v>
      </c>
    </row>
    <row r="257" spans="1:6" ht="17" x14ac:dyDescent="0.2">
      <c r="A257" s="8" t="s">
        <v>258</v>
      </c>
      <c r="B257" s="1">
        <f t="shared" si="13"/>
        <v>0</v>
      </c>
      <c r="C257" s="1"/>
      <c r="D257" s="2"/>
      <c r="E257" s="1"/>
      <c r="F257" s="1"/>
    </row>
    <row r="258" spans="1:6" x14ac:dyDescent="0.2">
      <c r="A258" s="1">
        <v>2002</v>
      </c>
      <c r="B258" s="1">
        <f t="shared" si="13"/>
        <v>1</v>
      </c>
      <c r="C258" s="1" t="s">
        <v>259</v>
      </c>
      <c r="D258" s="2" t="s">
        <v>7</v>
      </c>
      <c r="E258" s="1"/>
      <c r="F258" s="1" t="str">
        <f t="shared" ref="F258:F261" si="22">$A$257</f>
        <v>DENMARK</v>
      </c>
    </row>
    <row r="259" spans="1:6" x14ac:dyDescent="0.2">
      <c r="A259" s="1">
        <v>2018</v>
      </c>
      <c r="B259" s="1">
        <f t="shared" si="13"/>
        <v>1</v>
      </c>
      <c r="C259" s="1" t="s">
        <v>260</v>
      </c>
      <c r="D259" s="2" t="s">
        <v>7</v>
      </c>
      <c r="E259" s="1"/>
      <c r="F259" s="1" t="str">
        <f t="shared" si="22"/>
        <v>DENMARK</v>
      </c>
    </row>
    <row r="260" spans="1:6" x14ac:dyDescent="0.2">
      <c r="A260" s="1">
        <v>2018</v>
      </c>
      <c r="B260" s="1">
        <f t="shared" si="13"/>
        <v>1</v>
      </c>
      <c r="C260" s="1" t="s">
        <v>261</v>
      </c>
      <c r="D260" s="2" t="s">
        <v>7</v>
      </c>
      <c r="E260" s="1"/>
      <c r="F260" s="1" t="str">
        <f t="shared" si="22"/>
        <v>DENMARK</v>
      </c>
    </row>
    <row r="261" spans="1:6" x14ac:dyDescent="0.2">
      <c r="A261" s="1">
        <v>2021</v>
      </c>
      <c r="B261" s="1">
        <f t="shared" si="13"/>
        <v>1</v>
      </c>
      <c r="C261" s="1" t="s">
        <v>262</v>
      </c>
      <c r="D261" s="2" t="s">
        <v>7</v>
      </c>
      <c r="E261" s="1"/>
      <c r="F261" s="1" t="str">
        <f t="shared" si="22"/>
        <v>DENMARK</v>
      </c>
    </row>
    <row r="262" spans="1:6" ht="17" x14ac:dyDescent="0.2">
      <c r="A262" s="8" t="s">
        <v>263</v>
      </c>
      <c r="B262" s="1">
        <f t="shared" si="13"/>
        <v>0</v>
      </c>
      <c r="C262" s="1"/>
      <c r="D262" s="2"/>
      <c r="E262" s="1"/>
      <c r="F262" s="1"/>
    </row>
    <row r="263" spans="1:6" x14ac:dyDescent="0.2">
      <c r="A263" s="9">
        <v>2003</v>
      </c>
      <c r="B263" s="1">
        <f t="shared" si="13"/>
        <v>1</v>
      </c>
      <c r="C263" s="7" t="s">
        <v>264</v>
      </c>
      <c r="D263" s="2" t="s">
        <v>7</v>
      </c>
      <c r="E263" s="1"/>
      <c r="F263" s="1" t="s">
        <v>263</v>
      </c>
    </row>
    <row r="264" spans="1:6" ht="17" x14ac:dyDescent="0.2">
      <c r="A264" s="8" t="s">
        <v>265</v>
      </c>
      <c r="B264" s="1">
        <f t="shared" si="13"/>
        <v>0</v>
      </c>
      <c r="C264" s="1"/>
      <c r="D264" s="2"/>
      <c r="E264" s="1"/>
      <c r="F264" s="1"/>
    </row>
    <row r="265" spans="1:6" x14ac:dyDescent="0.2">
      <c r="A265" s="1">
        <v>2017</v>
      </c>
      <c r="B265" s="1">
        <f t="shared" si="13"/>
        <v>1</v>
      </c>
      <c r="C265" s="1" t="s">
        <v>266</v>
      </c>
      <c r="D265" s="2" t="s">
        <v>7</v>
      </c>
      <c r="E265" s="1"/>
      <c r="F265" s="1" t="str">
        <f>$A$264</f>
        <v>ECUADOR</v>
      </c>
    </row>
    <row r="266" spans="1:6" x14ac:dyDescent="0.2">
      <c r="A266" s="1">
        <v>2020</v>
      </c>
      <c r="B266" s="1">
        <f t="shared" si="13"/>
        <v>1</v>
      </c>
      <c r="C266" s="1" t="s">
        <v>267</v>
      </c>
      <c r="D266" s="2" t="s">
        <v>7</v>
      </c>
      <c r="E266" s="1"/>
      <c r="F266" s="1" t="s">
        <v>265</v>
      </c>
    </row>
    <row r="267" spans="1:6" x14ac:dyDescent="0.2">
      <c r="A267" s="1">
        <v>2020</v>
      </c>
      <c r="B267" s="1">
        <f t="shared" si="13"/>
        <v>1</v>
      </c>
      <c r="C267" s="1" t="s">
        <v>268</v>
      </c>
      <c r="D267" s="2" t="s">
        <v>14</v>
      </c>
      <c r="E267" s="1"/>
      <c r="F267" s="1" t="str">
        <f>$A$264</f>
        <v>ECUADOR</v>
      </c>
    </row>
    <row r="268" spans="1:6" ht="17" x14ac:dyDescent="0.2">
      <c r="A268" s="8" t="s">
        <v>269</v>
      </c>
      <c r="B268" s="1">
        <f t="shared" si="13"/>
        <v>0</v>
      </c>
      <c r="C268" s="1"/>
      <c r="D268" s="2"/>
      <c r="E268" s="1"/>
      <c r="F268" s="1"/>
    </row>
    <row r="269" spans="1:6" x14ac:dyDescent="0.2">
      <c r="A269" s="1">
        <v>2000</v>
      </c>
      <c r="B269" s="1">
        <f t="shared" si="13"/>
        <v>1</v>
      </c>
      <c r="C269" s="1" t="s">
        <v>270</v>
      </c>
      <c r="D269" s="2" t="s">
        <v>25</v>
      </c>
      <c r="E269" s="1"/>
      <c r="F269" s="1" t="str">
        <f t="shared" ref="F269:F270" si="23">$A$268</f>
        <v>FRANCE</v>
      </c>
    </row>
    <row r="270" spans="1:6" x14ac:dyDescent="0.2">
      <c r="A270" s="1">
        <v>2000</v>
      </c>
      <c r="B270" s="1">
        <f t="shared" si="13"/>
        <v>1</v>
      </c>
      <c r="C270" s="1" t="s">
        <v>271</v>
      </c>
      <c r="D270" s="2" t="s">
        <v>25</v>
      </c>
      <c r="E270" s="1"/>
      <c r="F270" s="1" t="str">
        <f t="shared" si="23"/>
        <v>FRANCE</v>
      </c>
    </row>
    <row r="271" spans="1:6" x14ac:dyDescent="0.2">
      <c r="A271" s="1">
        <v>2007</v>
      </c>
      <c r="B271" s="1">
        <f t="shared" si="13"/>
        <v>1</v>
      </c>
      <c r="C271" s="7" t="s">
        <v>272</v>
      </c>
      <c r="D271" s="2" t="s">
        <v>7</v>
      </c>
      <c r="E271" s="1"/>
      <c r="F271" s="1" t="s">
        <v>269</v>
      </c>
    </row>
    <row r="272" spans="1:6" x14ac:dyDescent="0.2">
      <c r="A272" s="1">
        <v>2011</v>
      </c>
      <c r="B272" s="1">
        <f t="shared" si="13"/>
        <v>1</v>
      </c>
      <c r="C272" s="1" t="s">
        <v>273</v>
      </c>
      <c r="D272" s="2" t="s">
        <v>7</v>
      </c>
      <c r="E272" s="1"/>
      <c r="F272" s="1" t="str">
        <f t="shared" ref="F272:F273" si="24">$A$268</f>
        <v>FRANCE</v>
      </c>
    </row>
    <row r="273" spans="1:6" x14ac:dyDescent="0.2">
      <c r="A273" s="1">
        <v>2016</v>
      </c>
      <c r="B273" s="1">
        <f t="shared" si="13"/>
        <v>1</v>
      </c>
      <c r="C273" s="1" t="s">
        <v>274</v>
      </c>
      <c r="D273" s="2" t="s">
        <v>7</v>
      </c>
      <c r="E273" s="1"/>
      <c r="F273" s="1" t="str">
        <f t="shared" si="24"/>
        <v>FRANCE</v>
      </c>
    </row>
    <row r="274" spans="1:6" x14ac:dyDescent="0.2">
      <c r="A274" s="3" t="s">
        <v>275</v>
      </c>
      <c r="B274" s="1">
        <f t="shared" si="13"/>
        <v>0</v>
      </c>
      <c r="C274" s="3"/>
      <c r="D274" s="5"/>
      <c r="E274" s="1"/>
      <c r="F274" s="1"/>
    </row>
    <row r="275" spans="1:6" x14ac:dyDescent="0.2">
      <c r="A275" s="1">
        <v>2015</v>
      </c>
      <c r="B275" s="1">
        <f t="shared" si="13"/>
        <v>1</v>
      </c>
      <c r="C275" s="1" t="s">
        <v>276</v>
      </c>
      <c r="D275" s="2" t="s">
        <v>7</v>
      </c>
      <c r="E275" s="1"/>
      <c r="F275" s="1" t="str">
        <f t="shared" ref="F275:F276" si="25">$A$274</f>
        <v>GAMBIA, THE</v>
      </c>
    </row>
    <row r="276" spans="1:6" x14ac:dyDescent="0.2">
      <c r="A276" s="1">
        <v>2015</v>
      </c>
      <c r="B276" s="1">
        <f t="shared" si="13"/>
        <v>1</v>
      </c>
      <c r="C276" s="1" t="s">
        <v>277</v>
      </c>
      <c r="D276" s="2" t="s">
        <v>7</v>
      </c>
      <c r="E276" s="1"/>
      <c r="F276" s="1" t="str">
        <f t="shared" si="25"/>
        <v>GAMBIA, THE</v>
      </c>
    </row>
    <row r="277" spans="1:6" ht="17" x14ac:dyDescent="0.2">
      <c r="A277" s="8" t="s">
        <v>278</v>
      </c>
      <c r="B277" s="1">
        <f t="shared" si="13"/>
        <v>0</v>
      </c>
      <c r="C277" s="1"/>
      <c r="D277" s="2"/>
      <c r="E277" s="1"/>
      <c r="F277" s="1"/>
    </row>
    <row r="278" spans="1:6" x14ac:dyDescent="0.2">
      <c r="A278" s="1">
        <v>2003</v>
      </c>
      <c r="B278" s="1">
        <f t="shared" si="13"/>
        <v>1</v>
      </c>
      <c r="C278" s="1" t="s">
        <v>279</v>
      </c>
      <c r="D278" s="2" t="s">
        <v>25</v>
      </c>
      <c r="E278" s="1"/>
      <c r="F278" s="1" t="str">
        <f t="shared" ref="F278:F281" si="26">$A$277</f>
        <v>GERMANY</v>
      </c>
    </row>
    <row r="279" spans="1:6" x14ac:dyDescent="0.2">
      <c r="A279" s="1">
        <v>2006</v>
      </c>
      <c r="B279" s="1">
        <f t="shared" si="13"/>
        <v>1</v>
      </c>
      <c r="C279" s="1" t="s">
        <v>280</v>
      </c>
      <c r="D279" s="2" t="s">
        <v>7</v>
      </c>
      <c r="E279" s="1"/>
      <c r="F279" s="1" t="str">
        <f t="shared" si="26"/>
        <v>GERMANY</v>
      </c>
    </row>
    <row r="280" spans="1:6" x14ac:dyDescent="0.2">
      <c r="A280" s="1">
        <v>2014</v>
      </c>
      <c r="B280" s="1">
        <f t="shared" si="13"/>
        <v>1</v>
      </c>
      <c r="C280" s="1" t="s">
        <v>281</v>
      </c>
      <c r="D280" s="2" t="s">
        <v>7</v>
      </c>
      <c r="E280" s="1"/>
      <c r="F280" s="1" t="str">
        <f t="shared" si="26"/>
        <v>GERMANY</v>
      </c>
    </row>
    <row r="281" spans="1:6" x14ac:dyDescent="0.2">
      <c r="A281" s="1">
        <v>2015</v>
      </c>
      <c r="B281" s="1">
        <f t="shared" si="13"/>
        <v>1</v>
      </c>
      <c r="C281" s="1" t="s">
        <v>282</v>
      </c>
      <c r="D281" s="2" t="s">
        <v>7</v>
      </c>
      <c r="E281" s="1"/>
      <c r="F281" s="1" t="str">
        <f t="shared" si="26"/>
        <v>GERMANY</v>
      </c>
    </row>
    <row r="282" spans="1:6" x14ac:dyDescent="0.2">
      <c r="A282" s="1">
        <v>2025</v>
      </c>
      <c r="B282" s="1">
        <f t="shared" si="13"/>
        <v>1</v>
      </c>
      <c r="C282" s="1" t="s">
        <v>283</v>
      </c>
      <c r="D282" s="2" t="s">
        <v>7</v>
      </c>
      <c r="E282" s="1"/>
      <c r="F282" s="1" t="s">
        <v>278</v>
      </c>
    </row>
    <row r="283" spans="1:6" x14ac:dyDescent="0.2">
      <c r="A283" s="3" t="s">
        <v>284</v>
      </c>
      <c r="B283" s="1">
        <f t="shared" si="13"/>
        <v>0</v>
      </c>
      <c r="C283" s="3"/>
      <c r="D283" s="5"/>
      <c r="E283" s="1"/>
      <c r="F283" s="1"/>
    </row>
    <row r="284" spans="1:6" x14ac:dyDescent="0.2">
      <c r="A284" s="1">
        <v>2013</v>
      </c>
      <c r="B284" s="1">
        <f t="shared" si="13"/>
        <v>1</v>
      </c>
      <c r="C284" s="7" t="s">
        <v>285</v>
      </c>
      <c r="D284" s="2" t="s">
        <v>7</v>
      </c>
      <c r="E284" s="1"/>
      <c r="F284" s="1" t="s">
        <v>284</v>
      </c>
    </row>
    <row r="285" spans="1:6" x14ac:dyDescent="0.2">
      <c r="A285" s="1">
        <v>2017</v>
      </c>
      <c r="B285" s="1">
        <f t="shared" si="13"/>
        <v>1</v>
      </c>
      <c r="C285" s="1" t="s">
        <v>286</v>
      </c>
      <c r="D285" s="2" t="s">
        <v>25</v>
      </c>
      <c r="E285" s="1"/>
      <c r="F285" s="1" t="str">
        <f t="shared" ref="F285:F290" si="27">$A$283</f>
        <v>GHANA</v>
      </c>
    </row>
    <row r="286" spans="1:6" x14ac:dyDescent="0.2">
      <c r="A286" s="1">
        <v>2017</v>
      </c>
      <c r="B286" s="1">
        <f t="shared" si="13"/>
        <v>1</v>
      </c>
      <c r="C286" s="1" t="s">
        <v>287</v>
      </c>
      <c r="D286" s="2" t="s">
        <v>25</v>
      </c>
      <c r="E286" s="1"/>
      <c r="F286" s="1" t="str">
        <f t="shared" si="27"/>
        <v>GHANA</v>
      </c>
    </row>
    <row r="287" spans="1:6" x14ac:dyDescent="0.2">
      <c r="A287" s="1">
        <v>2018</v>
      </c>
      <c r="B287" s="1">
        <f t="shared" si="13"/>
        <v>1</v>
      </c>
      <c r="C287" s="1" t="s">
        <v>288</v>
      </c>
      <c r="D287" s="2" t="s">
        <v>25</v>
      </c>
      <c r="E287" s="1"/>
      <c r="F287" s="1" t="str">
        <f t="shared" si="27"/>
        <v>GHANA</v>
      </c>
    </row>
    <row r="288" spans="1:6" x14ac:dyDescent="0.2">
      <c r="A288" s="1">
        <v>2018</v>
      </c>
      <c r="B288" s="1">
        <f t="shared" si="13"/>
        <v>1</v>
      </c>
      <c r="C288" s="1" t="s">
        <v>289</v>
      </c>
      <c r="D288" s="2" t="s">
        <v>25</v>
      </c>
      <c r="E288" s="1"/>
      <c r="F288" s="1" t="str">
        <f t="shared" si="27"/>
        <v>GHANA</v>
      </c>
    </row>
    <row r="289" spans="1:6" x14ac:dyDescent="0.2">
      <c r="A289" s="1">
        <v>2025</v>
      </c>
      <c r="B289" s="1">
        <f t="shared" si="13"/>
        <v>1</v>
      </c>
      <c r="C289" s="7" t="s">
        <v>290</v>
      </c>
      <c r="D289" s="2" t="s">
        <v>7</v>
      </c>
      <c r="E289" s="1"/>
      <c r="F289" s="1" t="str">
        <f t="shared" si="27"/>
        <v>GHANA</v>
      </c>
    </row>
    <row r="290" spans="1:6" x14ac:dyDescent="0.2">
      <c r="A290" s="1">
        <v>2025</v>
      </c>
      <c r="B290" s="1">
        <f t="shared" si="13"/>
        <v>1</v>
      </c>
      <c r="C290" s="7" t="s">
        <v>291</v>
      </c>
      <c r="D290" s="2" t="s">
        <v>25</v>
      </c>
      <c r="E290" s="1"/>
      <c r="F290" s="1" t="str">
        <f t="shared" si="27"/>
        <v>GHANA</v>
      </c>
    </row>
    <row r="291" spans="1:6" ht="17" x14ac:dyDescent="0.2">
      <c r="A291" s="8" t="s">
        <v>292</v>
      </c>
      <c r="B291" s="1">
        <f t="shared" si="13"/>
        <v>0</v>
      </c>
      <c r="C291" s="1"/>
      <c r="D291" s="2"/>
      <c r="E291" s="1"/>
      <c r="F291" s="1"/>
    </row>
    <row r="292" spans="1:6" x14ac:dyDescent="0.2">
      <c r="A292" s="1">
        <v>2009</v>
      </c>
      <c r="B292" s="1">
        <f t="shared" si="13"/>
        <v>1</v>
      </c>
      <c r="C292" s="1" t="s">
        <v>293</v>
      </c>
      <c r="D292" s="2" t="s">
        <v>7</v>
      </c>
      <c r="E292" s="1"/>
      <c r="F292" s="1" t="str">
        <f t="shared" ref="F292:F302" si="28">$A$291</f>
        <v>GIBRALTAR</v>
      </c>
    </row>
    <row r="293" spans="1:6" x14ac:dyDescent="0.2">
      <c r="A293" s="1">
        <v>2009</v>
      </c>
      <c r="B293" s="1">
        <f t="shared" si="13"/>
        <v>1</v>
      </c>
      <c r="C293" s="1" t="s">
        <v>294</v>
      </c>
      <c r="D293" s="2" t="s">
        <v>25</v>
      </c>
      <c r="E293" s="1"/>
      <c r="F293" s="1" t="str">
        <f t="shared" si="28"/>
        <v>GIBRALTAR</v>
      </c>
    </row>
    <row r="294" spans="1:6" x14ac:dyDescent="0.2">
      <c r="A294" s="1">
        <v>2012</v>
      </c>
      <c r="B294" s="1">
        <f t="shared" si="13"/>
        <v>1</v>
      </c>
      <c r="C294" s="1" t="s">
        <v>295</v>
      </c>
      <c r="D294" s="2" t="s">
        <v>7</v>
      </c>
      <c r="E294" s="1"/>
      <c r="F294" s="1" t="str">
        <f t="shared" si="28"/>
        <v>GIBRALTAR</v>
      </c>
    </row>
    <row r="295" spans="1:6" x14ac:dyDescent="0.2">
      <c r="A295" s="1">
        <v>2012</v>
      </c>
      <c r="B295" s="1">
        <f t="shared" si="13"/>
        <v>1</v>
      </c>
      <c r="C295" s="1" t="s">
        <v>296</v>
      </c>
      <c r="D295" s="2" t="s">
        <v>7</v>
      </c>
      <c r="E295" s="1"/>
      <c r="F295" s="1" t="str">
        <f t="shared" si="28"/>
        <v>GIBRALTAR</v>
      </c>
    </row>
    <row r="296" spans="1:6" x14ac:dyDescent="0.2">
      <c r="A296" s="1">
        <v>2016</v>
      </c>
      <c r="B296" s="1">
        <f t="shared" si="13"/>
        <v>1</v>
      </c>
      <c r="C296" s="1" t="s">
        <v>297</v>
      </c>
      <c r="D296" s="2" t="s">
        <v>7</v>
      </c>
      <c r="E296" s="1"/>
      <c r="F296" s="1" t="str">
        <f t="shared" si="28"/>
        <v>GIBRALTAR</v>
      </c>
    </row>
    <row r="297" spans="1:6" x14ac:dyDescent="0.2">
      <c r="A297" s="1">
        <v>2018</v>
      </c>
      <c r="B297" s="1">
        <f t="shared" si="13"/>
        <v>1</v>
      </c>
      <c r="C297" s="1" t="s">
        <v>298</v>
      </c>
      <c r="D297" s="2" t="s">
        <v>7</v>
      </c>
      <c r="E297" s="1"/>
      <c r="F297" s="1" t="str">
        <f t="shared" si="28"/>
        <v>GIBRALTAR</v>
      </c>
    </row>
    <row r="298" spans="1:6" x14ac:dyDescent="0.2">
      <c r="A298" s="1">
        <v>2019</v>
      </c>
      <c r="B298" s="1">
        <f t="shared" si="13"/>
        <v>1</v>
      </c>
      <c r="C298" s="1" t="s">
        <v>299</v>
      </c>
      <c r="D298" s="2" t="s">
        <v>7</v>
      </c>
      <c r="E298" s="1"/>
      <c r="F298" s="1" t="str">
        <f t="shared" si="28"/>
        <v>GIBRALTAR</v>
      </c>
    </row>
    <row r="299" spans="1:6" x14ac:dyDescent="0.2">
      <c r="A299" s="1">
        <v>2019</v>
      </c>
      <c r="B299" s="1">
        <f t="shared" si="13"/>
        <v>1</v>
      </c>
      <c r="C299" s="1" t="s">
        <v>300</v>
      </c>
      <c r="D299" s="2" t="s">
        <v>7</v>
      </c>
      <c r="E299" s="1"/>
      <c r="F299" s="1" t="str">
        <f t="shared" si="28"/>
        <v>GIBRALTAR</v>
      </c>
    </row>
    <row r="300" spans="1:6" x14ac:dyDescent="0.2">
      <c r="A300" s="1">
        <v>2020</v>
      </c>
      <c r="B300" s="1">
        <f t="shared" si="13"/>
        <v>1</v>
      </c>
      <c r="C300" s="1" t="s">
        <v>301</v>
      </c>
      <c r="D300" s="2" t="s">
        <v>7</v>
      </c>
      <c r="E300" s="1"/>
      <c r="F300" s="1" t="str">
        <f t="shared" si="28"/>
        <v>GIBRALTAR</v>
      </c>
    </row>
    <row r="301" spans="1:6" x14ac:dyDescent="0.2">
      <c r="A301" s="1">
        <v>2021</v>
      </c>
      <c r="B301" s="1">
        <f t="shared" si="13"/>
        <v>1</v>
      </c>
      <c r="C301" s="1" t="s">
        <v>302</v>
      </c>
      <c r="D301" s="2" t="s">
        <v>7</v>
      </c>
      <c r="E301" s="1"/>
      <c r="F301" s="1" t="str">
        <f t="shared" si="28"/>
        <v>GIBRALTAR</v>
      </c>
    </row>
    <row r="302" spans="1:6" x14ac:dyDescent="0.2">
      <c r="A302" s="1">
        <v>2021</v>
      </c>
      <c r="B302" s="1">
        <f t="shared" si="13"/>
        <v>1</v>
      </c>
      <c r="C302" s="1" t="s">
        <v>303</v>
      </c>
      <c r="D302" s="2" t="s">
        <v>7</v>
      </c>
      <c r="E302" s="1"/>
      <c r="F302" s="1" t="str">
        <f t="shared" si="28"/>
        <v>GIBRALTAR</v>
      </c>
    </row>
    <row r="303" spans="1:6" x14ac:dyDescent="0.2">
      <c r="A303" s="9">
        <v>2025</v>
      </c>
      <c r="B303" s="1">
        <f t="shared" si="13"/>
        <v>1</v>
      </c>
      <c r="C303" s="1" t="s">
        <v>304</v>
      </c>
      <c r="D303" s="2" t="s">
        <v>7</v>
      </c>
      <c r="E303" s="1"/>
      <c r="F303" s="1" t="s">
        <v>292</v>
      </c>
    </row>
    <row r="304" spans="1:6" ht="17" x14ac:dyDescent="0.2">
      <c r="A304" s="8" t="s">
        <v>305</v>
      </c>
      <c r="B304" s="1">
        <f t="shared" si="13"/>
        <v>0</v>
      </c>
      <c r="C304" s="1"/>
      <c r="D304" s="2"/>
      <c r="E304" s="1"/>
      <c r="F304" s="1"/>
    </row>
    <row r="305" spans="1:6" x14ac:dyDescent="0.2">
      <c r="A305" s="1">
        <v>2007</v>
      </c>
      <c r="B305" s="1">
        <f t="shared" si="13"/>
        <v>1</v>
      </c>
      <c r="C305" s="1" t="s">
        <v>306</v>
      </c>
      <c r="D305" s="2" t="s">
        <v>7</v>
      </c>
      <c r="E305" s="1"/>
      <c r="F305" s="1" t="s">
        <v>305</v>
      </c>
    </row>
    <row r="306" spans="1:6" x14ac:dyDescent="0.2">
      <c r="A306" s="1">
        <v>2007</v>
      </c>
      <c r="B306" s="1">
        <f t="shared" si="13"/>
        <v>1</v>
      </c>
      <c r="C306" s="1" t="s">
        <v>307</v>
      </c>
      <c r="D306" s="2" t="s">
        <v>7</v>
      </c>
      <c r="E306" s="1"/>
      <c r="F306" s="1" t="s">
        <v>305</v>
      </c>
    </row>
    <row r="307" spans="1:6" x14ac:dyDescent="0.2">
      <c r="A307" s="1">
        <v>2009</v>
      </c>
      <c r="B307" s="1">
        <f t="shared" si="13"/>
        <v>1</v>
      </c>
      <c r="C307" s="1" t="s">
        <v>308</v>
      </c>
      <c r="D307" s="2" t="s">
        <v>14</v>
      </c>
      <c r="E307" s="1"/>
      <c r="F307" s="1" t="str">
        <f>$A$304</f>
        <v>GREECE</v>
      </c>
    </row>
    <row r="308" spans="1:6" x14ac:dyDescent="0.2">
      <c r="A308" s="1">
        <v>2009</v>
      </c>
      <c r="B308" s="1">
        <f t="shared" si="13"/>
        <v>1</v>
      </c>
      <c r="C308" s="1" t="s">
        <v>309</v>
      </c>
      <c r="D308" s="2" t="s">
        <v>7</v>
      </c>
      <c r="E308" s="1"/>
      <c r="F308" s="1" t="s">
        <v>305</v>
      </c>
    </row>
    <row r="309" spans="1:6" x14ac:dyDescent="0.2">
      <c r="A309" s="1">
        <v>2009</v>
      </c>
      <c r="B309" s="1">
        <f t="shared" si="13"/>
        <v>1</v>
      </c>
      <c r="C309" s="1" t="s">
        <v>310</v>
      </c>
      <c r="D309" s="2" t="s">
        <v>7</v>
      </c>
      <c r="E309" s="1"/>
      <c r="F309" s="1" t="s">
        <v>305</v>
      </c>
    </row>
    <row r="310" spans="1:6" x14ac:dyDescent="0.2">
      <c r="A310" s="1">
        <v>2009</v>
      </c>
      <c r="B310" s="1">
        <f t="shared" si="13"/>
        <v>1</v>
      </c>
      <c r="C310" s="15" t="s">
        <v>311</v>
      </c>
      <c r="D310" s="2" t="s">
        <v>7</v>
      </c>
      <c r="E310" s="1"/>
      <c r="F310" s="1" t="s">
        <v>305</v>
      </c>
    </row>
    <row r="311" spans="1:6" x14ac:dyDescent="0.2">
      <c r="A311" s="1">
        <v>2009</v>
      </c>
      <c r="B311" s="1">
        <f t="shared" si="13"/>
        <v>1</v>
      </c>
      <c r="C311" s="7" t="s">
        <v>312</v>
      </c>
      <c r="D311" s="2" t="s">
        <v>25</v>
      </c>
      <c r="E311" s="1"/>
      <c r="F311" s="1" t="s">
        <v>305</v>
      </c>
    </row>
    <row r="312" spans="1:6" x14ac:dyDescent="0.2">
      <c r="A312" s="1">
        <v>2010</v>
      </c>
      <c r="B312" s="1">
        <f t="shared" si="13"/>
        <v>1</v>
      </c>
      <c r="C312" s="1" t="s">
        <v>313</v>
      </c>
      <c r="D312" s="2" t="s">
        <v>7</v>
      </c>
      <c r="E312" s="1"/>
      <c r="F312" s="1" t="s">
        <v>305</v>
      </c>
    </row>
    <row r="313" spans="1:6" x14ac:dyDescent="0.2">
      <c r="A313" s="1">
        <v>2011</v>
      </c>
      <c r="B313" s="1">
        <f t="shared" si="13"/>
        <v>1</v>
      </c>
      <c r="C313" s="1" t="s">
        <v>314</v>
      </c>
      <c r="D313" s="2" t="s">
        <v>25</v>
      </c>
      <c r="E313" s="1"/>
      <c r="F313" s="1" t="s">
        <v>305</v>
      </c>
    </row>
    <row r="314" spans="1:6" x14ac:dyDescent="0.2">
      <c r="A314" s="1">
        <v>2014</v>
      </c>
      <c r="B314" s="1">
        <f t="shared" si="13"/>
        <v>1</v>
      </c>
      <c r="C314" s="1" t="s">
        <v>315</v>
      </c>
      <c r="D314" s="2" t="s">
        <v>25</v>
      </c>
      <c r="E314" s="1"/>
      <c r="F314" s="1" t="s">
        <v>305</v>
      </c>
    </row>
    <row r="315" spans="1:6" x14ac:dyDescent="0.2">
      <c r="A315" s="1">
        <v>2014</v>
      </c>
      <c r="B315" s="1">
        <f t="shared" si="13"/>
        <v>1</v>
      </c>
      <c r="C315" s="1" t="s">
        <v>316</v>
      </c>
      <c r="D315" s="2" t="s">
        <v>7</v>
      </c>
      <c r="E315" s="1"/>
      <c r="F315" s="1" t="str">
        <f>$A$304</f>
        <v>GREECE</v>
      </c>
    </row>
    <row r="316" spans="1:6" ht="17" x14ac:dyDescent="0.2">
      <c r="A316" s="8" t="s">
        <v>317</v>
      </c>
      <c r="B316" s="1">
        <f t="shared" si="13"/>
        <v>0</v>
      </c>
      <c r="C316" s="1"/>
      <c r="D316" s="2"/>
      <c r="E316" s="1"/>
      <c r="F316" s="1"/>
    </row>
    <row r="317" spans="1:6" x14ac:dyDescent="0.2">
      <c r="A317" s="1">
        <v>2024</v>
      </c>
      <c r="B317" s="1">
        <f t="shared" si="13"/>
        <v>1</v>
      </c>
      <c r="C317" s="1" t="s">
        <v>318</v>
      </c>
      <c r="D317" s="2" t="s">
        <v>7</v>
      </c>
      <c r="E317" s="1"/>
      <c r="F317" s="1" t="s">
        <v>317</v>
      </c>
    </row>
    <row r="318" spans="1:6" x14ac:dyDescent="0.2">
      <c r="A318" s="3" t="s">
        <v>319</v>
      </c>
      <c r="B318" s="1">
        <f t="shared" si="13"/>
        <v>0</v>
      </c>
      <c r="C318" s="3"/>
      <c r="D318" s="5"/>
      <c r="E318" s="1"/>
      <c r="F318" s="1"/>
    </row>
    <row r="319" spans="1:6" x14ac:dyDescent="0.2">
      <c r="A319" s="1">
        <v>2009</v>
      </c>
      <c r="B319" s="1">
        <f t="shared" si="13"/>
        <v>1</v>
      </c>
      <c r="C319" s="1" t="s">
        <v>320</v>
      </c>
      <c r="D319" s="2" t="s">
        <v>25</v>
      </c>
      <c r="E319" s="1"/>
      <c r="F319" s="1" t="str">
        <f>$A$318</f>
        <v>GUYANA</v>
      </c>
    </row>
    <row r="320" spans="1:6" ht="17" x14ac:dyDescent="0.2">
      <c r="A320" s="8" t="s">
        <v>321</v>
      </c>
      <c r="B320" s="1">
        <f t="shared" si="13"/>
        <v>0</v>
      </c>
      <c r="C320" s="1"/>
      <c r="D320" s="2"/>
      <c r="E320" s="1"/>
      <c r="F320" s="1"/>
    </row>
    <row r="321" spans="1:6" x14ac:dyDescent="0.2">
      <c r="A321" s="1">
        <v>2015</v>
      </c>
      <c r="B321" s="1">
        <f t="shared" si="13"/>
        <v>1</v>
      </c>
      <c r="C321" s="1" t="s">
        <v>322</v>
      </c>
      <c r="D321" s="2" t="s">
        <v>14</v>
      </c>
      <c r="E321" s="1"/>
      <c r="F321" s="1" t="str">
        <f>$A$320</f>
        <v>HUNGARY</v>
      </c>
    </row>
    <row r="322" spans="1:6" ht="17" x14ac:dyDescent="0.2">
      <c r="A322" s="8" t="s">
        <v>323</v>
      </c>
      <c r="B322" s="1">
        <f t="shared" si="13"/>
        <v>0</v>
      </c>
      <c r="C322" s="1"/>
      <c r="D322" s="2"/>
      <c r="E322" s="1"/>
      <c r="F322" s="1"/>
    </row>
    <row r="323" spans="1:6" x14ac:dyDescent="0.2">
      <c r="A323" s="1">
        <v>2014</v>
      </c>
      <c r="B323" s="1">
        <f t="shared" si="13"/>
        <v>1</v>
      </c>
      <c r="C323" s="1" t="s">
        <v>324</v>
      </c>
      <c r="D323" s="2" t="s">
        <v>7</v>
      </c>
      <c r="E323" s="1"/>
      <c r="F323" s="1" t="str">
        <f>$A$322</f>
        <v>ICELAND</v>
      </c>
    </row>
    <row r="324" spans="1:6" ht="17" x14ac:dyDescent="0.2">
      <c r="A324" s="8" t="s">
        <v>325</v>
      </c>
      <c r="B324" s="1"/>
      <c r="C324" s="1"/>
      <c r="D324" s="2"/>
      <c r="E324" s="16"/>
      <c r="F324" s="1"/>
    </row>
    <row r="325" spans="1:6" x14ac:dyDescent="0.2">
      <c r="A325" s="1">
        <v>2019</v>
      </c>
      <c r="B325" s="1">
        <f t="shared" ref="B325:B326" si="29">IF(C325&gt;0,1,0)</f>
        <v>1</v>
      </c>
      <c r="C325" s="1" t="s">
        <v>326</v>
      </c>
      <c r="D325" s="2" t="s">
        <v>25</v>
      </c>
      <c r="E325" s="1"/>
      <c r="F325" s="1" t="str">
        <f t="shared" ref="F325:F326" si="30">$A$324</f>
        <v>INDIA</v>
      </c>
    </row>
    <row r="326" spans="1:6" x14ac:dyDescent="0.2">
      <c r="A326" s="1">
        <v>2023</v>
      </c>
      <c r="B326" s="1">
        <f t="shared" si="29"/>
        <v>1</v>
      </c>
      <c r="C326" s="1" t="s">
        <v>327</v>
      </c>
      <c r="D326" s="2" t="s">
        <v>25</v>
      </c>
      <c r="E326" s="1"/>
      <c r="F326" s="1" t="str">
        <f t="shared" si="30"/>
        <v>INDIA</v>
      </c>
    </row>
    <row r="327" spans="1:6" ht="17" x14ac:dyDescent="0.2">
      <c r="A327" s="8" t="s">
        <v>328</v>
      </c>
      <c r="B327" s="1"/>
      <c r="C327" s="1"/>
      <c r="D327" s="2"/>
      <c r="E327" s="1"/>
      <c r="F327" s="1"/>
    </row>
    <row r="328" spans="1:6" x14ac:dyDescent="0.2">
      <c r="A328" s="1">
        <v>2002</v>
      </c>
      <c r="B328" s="1">
        <f t="shared" ref="B328:B342" si="31">IF(C328&gt;0,1,0)</f>
        <v>1</v>
      </c>
      <c r="C328" s="7" t="s">
        <v>329</v>
      </c>
      <c r="D328" s="2" t="s">
        <v>7</v>
      </c>
      <c r="E328" s="1"/>
      <c r="F328" s="1" t="str">
        <f t="shared" ref="F328:F334" si="32">$A$327</f>
        <v>INDONESIA</v>
      </c>
    </row>
    <row r="329" spans="1:6" x14ac:dyDescent="0.2">
      <c r="A329" s="1">
        <v>2002</v>
      </c>
      <c r="B329" s="1">
        <f t="shared" si="31"/>
        <v>1</v>
      </c>
      <c r="C329" s="7" t="s">
        <v>330</v>
      </c>
      <c r="D329" s="2" t="s">
        <v>7</v>
      </c>
      <c r="E329" s="1"/>
      <c r="F329" s="1" t="str">
        <f t="shared" si="32"/>
        <v>INDONESIA</v>
      </c>
    </row>
    <row r="330" spans="1:6" x14ac:dyDescent="0.2">
      <c r="A330" s="1">
        <v>2002</v>
      </c>
      <c r="B330" s="1">
        <f t="shared" si="31"/>
        <v>1</v>
      </c>
      <c r="C330" s="7" t="s">
        <v>331</v>
      </c>
      <c r="D330" s="2" t="s">
        <v>25</v>
      </c>
      <c r="E330" s="1"/>
      <c r="F330" s="1" t="str">
        <f t="shared" si="32"/>
        <v>INDONESIA</v>
      </c>
    </row>
    <row r="331" spans="1:6" x14ac:dyDescent="0.2">
      <c r="A331" s="1">
        <v>2002</v>
      </c>
      <c r="B331" s="1">
        <f t="shared" si="31"/>
        <v>1</v>
      </c>
      <c r="C331" s="7" t="s">
        <v>332</v>
      </c>
      <c r="D331" s="2" t="s">
        <v>25</v>
      </c>
      <c r="E331" s="1"/>
      <c r="F331" s="1" t="str">
        <f t="shared" si="32"/>
        <v>INDONESIA</v>
      </c>
    </row>
    <row r="332" spans="1:6" x14ac:dyDescent="0.2">
      <c r="A332" s="1">
        <v>2002</v>
      </c>
      <c r="B332" s="1">
        <f t="shared" si="31"/>
        <v>1</v>
      </c>
      <c r="C332" s="7" t="s">
        <v>333</v>
      </c>
      <c r="D332" s="2" t="s">
        <v>7</v>
      </c>
      <c r="E332" s="1"/>
      <c r="F332" s="1" t="str">
        <f t="shared" si="32"/>
        <v>INDONESIA</v>
      </c>
    </row>
    <row r="333" spans="1:6" x14ac:dyDescent="0.2">
      <c r="A333" s="1">
        <v>2002</v>
      </c>
      <c r="B333" s="1">
        <f t="shared" si="31"/>
        <v>1</v>
      </c>
      <c r="C333" s="7" t="s">
        <v>334</v>
      </c>
      <c r="D333" s="2" t="s">
        <v>7</v>
      </c>
      <c r="E333" s="1"/>
      <c r="F333" s="1" t="str">
        <f t="shared" si="32"/>
        <v>INDONESIA</v>
      </c>
    </row>
    <row r="334" spans="1:6" x14ac:dyDescent="0.2">
      <c r="A334" s="1">
        <v>2012</v>
      </c>
      <c r="B334" s="1">
        <f t="shared" si="31"/>
        <v>1</v>
      </c>
      <c r="C334" s="1" t="s">
        <v>335</v>
      </c>
      <c r="D334" s="2" t="s">
        <v>25</v>
      </c>
      <c r="E334" s="1"/>
      <c r="F334" s="1" t="str">
        <f t="shared" si="32"/>
        <v>INDONESIA</v>
      </c>
    </row>
    <row r="335" spans="1:6" x14ac:dyDescent="0.2">
      <c r="A335" s="1">
        <v>2016</v>
      </c>
      <c r="B335" s="1">
        <f t="shared" si="31"/>
        <v>1</v>
      </c>
      <c r="C335" s="17" t="s">
        <v>336</v>
      </c>
      <c r="D335" s="2" t="s">
        <v>25</v>
      </c>
      <c r="E335" s="1"/>
      <c r="F335" s="1" t="s">
        <v>328</v>
      </c>
    </row>
    <row r="336" spans="1:6" x14ac:dyDescent="0.2">
      <c r="A336" s="1">
        <v>2018</v>
      </c>
      <c r="B336" s="1">
        <f t="shared" si="31"/>
        <v>1</v>
      </c>
      <c r="C336" s="1" t="s">
        <v>337</v>
      </c>
      <c r="D336" s="2" t="s">
        <v>7</v>
      </c>
      <c r="E336" s="1"/>
      <c r="F336" s="1" t="str">
        <f t="shared" ref="F336:F337" si="33">$A$327</f>
        <v>INDONESIA</v>
      </c>
    </row>
    <row r="337" spans="1:6" x14ac:dyDescent="0.2">
      <c r="A337" s="1">
        <v>2021</v>
      </c>
      <c r="B337" s="1">
        <f t="shared" si="31"/>
        <v>1</v>
      </c>
      <c r="C337" s="1" t="s">
        <v>338</v>
      </c>
      <c r="D337" s="2" t="s">
        <v>25</v>
      </c>
      <c r="E337" s="1"/>
      <c r="F337" s="1" t="str">
        <f t="shared" si="33"/>
        <v>INDONESIA</v>
      </c>
    </row>
    <row r="338" spans="1:6" x14ac:dyDescent="0.2">
      <c r="A338" s="13">
        <v>2023</v>
      </c>
      <c r="B338" s="1">
        <f t="shared" si="31"/>
        <v>1</v>
      </c>
      <c r="C338" s="7" t="s">
        <v>339</v>
      </c>
      <c r="D338" s="2" t="s">
        <v>25</v>
      </c>
      <c r="E338" s="1"/>
      <c r="F338" s="1" t="s">
        <v>328</v>
      </c>
    </row>
    <row r="339" spans="1:6" x14ac:dyDescent="0.2">
      <c r="A339" s="13">
        <v>2023</v>
      </c>
      <c r="B339" s="1">
        <f t="shared" si="31"/>
        <v>1</v>
      </c>
      <c r="C339" s="7" t="s">
        <v>340</v>
      </c>
      <c r="D339" s="2" t="s">
        <v>25</v>
      </c>
      <c r="E339" s="1"/>
      <c r="F339" s="1" t="s">
        <v>328</v>
      </c>
    </row>
    <row r="340" spans="1:6" x14ac:dyDescent="0.2">
      <c r="A340" s="13">
        <v>2023</v>
      </c>
      <c r="B340" s="1">
        <f t="shared" si="31"/>
        <v>1</v>
      </c>
      <c r="C340" s="7" t="s">
        <v>341</v>
      </c>
      <c r="D340" s="2" t="s">
        <v>7</v>
      </c>
      <c r="E340" s="1"/>
      <c r="F340" s="1" t="s">
        <v>328</v>
      </c>
    </row>
    <row r="341" spans="1:6" x14ac:dyDescent="0.2">
      <c r="A341" s="1">
        <v>2025</v>
      </c>
      <c r="B341" s="1">
        <f t="shared" si="31"/>
        <v>1</v>
      </c>
      <c r="C341" s="1" t="s">
        <v>342</v>
      </c>
      <c r="D341" s="2" t="s">
        <v>25</v>
      </c>
      <c r="E341" s="1"/>
      <c r="F341" s="1" t="str">
        <f>$A$327</f>
        <v>INDONESIA</v>
      </c>
    </row>
    <row r="342" spans="1:6" x14ac:dyDescent="0.2">
      <c r="A342" s="13">
        <v>2025</v>
      </c>
      <c r="B342" s="1">
        <f t="shared" si="31"/>
        <v>1</v>
      </c>
      <c r="C342" s="7" t="s">
        <v>343</v>
      </c>
      <c r="D342" s="2" t="s">
        <v>7</v>
      </c>
      <c r="E342" s="1"/>
      <c r="F342" s="1" t="s">
        <v>328</v>
      </c>
    </row>
    <row r="343" spans="1:6" ht="17" x14ac:dyDescent="0.2">
      <c r="A343" s="8" t="s">
        <v>344</v>
      </c>
      <c r="B343" s="1"/>
      <c r="C343" s="1"/>
      <c r="D343" s="2"/>
      <c r="E343" s="1"/>
      <c r="F343" s="1"/>
    </row>
    <row r="344" spans="1:6" x14ac:dyDescent="0.2">
      <c r="A344" s="1">
        <v>2010</v>
      </c>
      <c r="B344" s="1">
        <f t="shared" ref="B344:B377" si="34">IF(C344&gt;0,1,0)</f>
        <v>1</v>
      </c>
      <c r="C344" s="1" t="s">
        <v>345</v>
      </c>
      <c r="D344" s="2" t="s">
        <v>7</v>
      </c>
      <c r="E344" s="1"/>
      <c r="F344" s="1" t="str">
        <f t="shared" ref="F344:F348" si="35">$A$343</f>
        <v>IRELAND</v>
      </c>
    </row>
    <row r="345" spans="1:6" x14ac:dyDescent="0.2">
      <c r="A345" s="1">
        <v>2016</v>
      </c>
      <c r="B345" s="1">
        <f t="shared" si="34"/>
        <v>1</v>
      </c>
      <c r="C345" s="1" t="s">
        <v>346</v>
      </c>
      <c r="D345" s="2" t="s">
        <v>92</v>
      </c>
      <c r="E345" s="1"/>
      <c r="F345" s="1" t="str">
        <f t="shared" si="35"/>
        <v>IRELAND</v>
      </c>
    </row>
    <row r="346" spans="1:6" x14ac:dyDescent="0.2">
      <c r="A346" s="1">
        <v>2020</v>
      </c>
      <c r="B346" s="1">
        <f t="shared" si="34"/>
        <v>1</v>
      </c>
      <c r="C346" s="1" t="s">
        <v>347</v>
      </c>
      <c r="D346" s="2" t="s">
        <v>7</v>
      </c>
      <c r="E346" s="1"/>
      <c r="F346" s="1" t="str">
        <f t="shared" si="35"/>
        <v>IRELAND</v>
      </c>
    </row>
    <row r="347" spans="1:6" x14ac:dyDescent="0.2">
      <c r="A347" s="1">
        <v>2020</v>
      </c>
      <c r="B347" s="1">
        <f t="shared" si="34"/>
        <v>1</v>
      </c>
      <c r="C347" s="1" t="s">
        <v>348</v>
      </c>
      <c r="D347" s="2" t="s">
        <v>7</v>
      </c>
      <c r="E347" s="1"/>
      <c r="F347" s="1" t="str">
        <f t="shared" si="35"/>
        <v>IRELAND</v>
      </c>
    </row>
    <row r="348" spans="1:6" x14ac:dyDescent="0.2">
      <c r="A348" s="1">
        <v>2021</v>
      </c>
      <c r="B348" s="1">
        <f t="shared" si="34"/>
        <v>1</v>
      </c>
      <c r="C348" s="1" t="s">
        <v>349</v>
      </c>
      <c r="D348" s="2" t="s">
        <v>25</v>
      </c>
      <c r="E348" s="1"/>
      <c r="F348" s="1" t="str">
        <f t="shared" si="35"/>
        <v>IRELAND</v>
      </c>
    </row>
    <row r="349" spans="1:6" ht="17" x14ac:dyDescent="0.2">
      <c r="A349" s="8" t="s">
        <v>350</v>
      </c>
      <c r="B349" s="1">
        <f t="shared" si="34"/>
        <v>0</v>
      </c>
      <c r="C349" s="1"/>
      <c r="D349" s="2"/>
      <c r="E349" s="1"/>
      <c r="F349" s="1"/>
    </row>
    <row r="350" spans="1:6" x14ac:dyDescent="0.2">
      <c r="A350" s="1">
        <v>2008</v>
      </c>
      <c r="B350" s="1">
        <f t="shared" si="34"/>
        <v>1</v>
      </c>
      <c r="C350" s="1" t="s">
        <v>351</v>
      </c>
      <c r="D350" s="2" t="s">
        <v>7</v>
      </c>
      <c r="E350" s="1"/>
      <c r="F350" s="1" t="str">
        <f t="shared" ref="F350:F352" si="36">$A$349</f>
        <v>ITALY</v>
      </c>
    </row>
    <row r="351" spans="1:6" x14ac:dyDescent="0.2">
      <c r="A351" s="1">
        <v>2009</v>
      </c>
      <c r="B351" s="1">
        <f t="shared" si="34"/>
        <v>1</v>
      </c>
      <c r="C351" s="1" t="s">
        <v>352</v>
      </c>
      <c r="D351" s="2" t="s">
        <v>25</v>
      </c>
      <c r="E351" s="1"/>
      <c r="F351" s="1" t="str">
        <f t="shared" si="36"/>
        <v>ITALY</v>
      </c>
    </row>
    <row r="352" spans="1:6" x14ac:dyDescent="0.2">
      <c r="A352" s="1">
        <v>2010</v>
      </c>
      <c r="B352" s="1">
        <f t="shared" si="34"/>
        <v>1</v>
      </c>
      <c r="C352" s="1" t="s">
        <v>353</v>
      </c>
      <c r="D352" s="2" t="s">
        <v>7</v>
      </c>
      <c r="E352" s="1"/>
      <c r="F352" s="1" t="str">
        <f t="shared" si="36"/>
        <v>ITALY</v>
      </c>
    </row>
    <row r="353" spans="1:6" x14ac:dyDescent="0.2">
      <c r="A353" s="1">
        <v>2010</v>
      </c>
      <c r="B353" s="1">
        <f t="shared" si="34"/>
        <v>1</v>
      </c>
      <c r="C353" s="7" t="s">
        <v>352</v>
      </c>
      <c r="D353" s="2" t="s">
        <v>92</v>
      </c>
      <c r="E353" s="1"/>
      <c r="F353" s="1" t="s">
        <v>350</v>
      </c>
    </row>
    <row r="354" spans="1:6" x14ac:dyDescent="0.2">
      <c r="A354" s="1">
        <v>2011</v>
      </c>
      <c r="B354" s="1">
        <f t="shared" si="34"/>
        <v>1</v>
      </c>
      <c r="C354" s="1" t="s">
        <v>354</v>
      </c>
      <c r="D354" s="2" t="s">
        <v>25</v>
      </c>
      <c r="E354" s="1"/>
      <c r="F354" s="1" t="str">
        <f t="shared" ref="F354:F356" si="37">$A$349</f>
        <v>ITALY</v>
      </c>
    </row>
    <row r="355" spans="1:6" x14ac:dyDescent="0.2">
      <c r="A355" s="1">
        <v>2015</v>
      </c>
      <c r="B355" s="1">
        <f t="shared" si="34"/>
        <v>1</v>
      </c>
      <c r="C355" s="1" t="s">
        <v>355</v>
      </c>
      <c r="D355" s="2" t="s">
        <v>14</v>
      </c>
      <c r="E355" s="1"/>
      <c r="F355" s="1" t="str">
        <f t="shared" si="37"/>
        <v>ITALY</v>
      </c>
    </row>
    <row r="356" spans="1:6" x14ac:dyDescent="0.2">
      <c r="A356" s="1">
        <v>2023</v>
      </c>
      <c r="B356" s="1">
        <f t="shared" si="34"/>
        <v>1</v>
      </c>
      <c r="C356" s="1" t="s">
        <v>356</v>
      </c>
      <c r="D356" s="2" t="s">
        <v>25</v>
      </c>
      <c r="E356" s="1"/>
      <c r="F356" s="1" t="str">
        <f t="shared" si="37"/>
        <v>ITALY</v>
      </c>
    </row>
    <row r="357" spans="1:6" ht="17" x14ac:dyDescent="0.2">
      <c r="A357" s="8" t="s">
        <v>357</v>
      </c>
      <c r="B357" s="1">
        <f t="shared" si="34"/>
        <v>0</v>
      </c>
      <c r="C357" s="1"/>
      <c r="D357" s="2"/>
      <c r="E357" s="1"/>
      <c r="F357" s="1"/>
    </row>
    <row r="358" spans="1:6" x14ac:dyDescent="0.2">
      <c r="A358" s="9">
        <v>2004</v>
      </c>
      <c r="B358" s="1">
        <f t="shared" si="34"/>
        <v>1</v>
      </c>
      <c r="C358" s="7" t="s">
        <v>358</v>
      </c>
      <c r="D358" s="2" t="s">
        <v>7</v>
      </c>
      <c r="E358" s="1"/>
      <c r="F358" s="7" t="str">
        <f t="shared" ref="F358:F359" si="38">$A$357</f>
        <v>JAMAICA</v>
      </c>
    </row>
    <row r="359" spans="1:6" x14ac:dyDescent="0.2">
      <c r="A359" s="9">
        <v>2005</v>
      </c>
      <c r="B359" s="1">
        <f t="shared" si="34"/>
        <v>1</v>
      </c>
      <c r="C359" s="7" t="s">
        <v>359</v>
      </c>
      <c r="D359" s="2" t="s">
        <v>7</v>
      </c>
      <c r="E359" s="1"/>
      <c r="F359" s="7" t="str">
        <f t="shared" si="38"/>
        <v>JAMAICA</v>
      </c>
    </row>
    <row r="360" spans="1:6" ht="17" x14ac:dyDescent="0.2">
      <c r="A360" s="8" t="s">
        <v>360</v>
      </c>
      <c r="B360" s="1">
        <f t="shared" si="34"/>
        <v>0</v>
      </c>
      <c r="C360" s="1"/>
      <c r="D360" s="2"/>
      <c r="E360" s="1"/>
      <c r="F360" s="1"/>
    </row>
    <row r="361" spans="1:6" x14ac:dyDescent="0.2">
      <c r="A361" s="1">
        <v>2000</v>
      </c>
      <c r="B361" s="1">
        <f t="shared" si="34"/>
        <v>1</v>
      </c>
      <c r="C361" s="1" t="s">
        <v>361</v>
      </c>
      <c r="D361" s="2" t="s">
        <v>25</v>
      </c>
      <c r="E361" s="1"/>
      <c r="F361" s="1" t="str">
        <f t="shared" ref="F361:F367" si="39">$A$360</f>
        <v>JAPAN</v>
      </c>
    </row>
    <row r="362" spans="1:6" x14ac:dyDescent="0.2">
      <c r="A362" s="1">
        <v>2000</v>
      </c>
      <c r="B362" s="1">
        <f t="shared" si="34"/>
        <v>1</v>
      </c>
      <c r="C362" s="1" t="s">
        <v>362</v>
      </c>
      <c r="D362" s="2" t="s">
        <v>25</v>
      </c>
      <c r="E362" s="1"/>
      <c r="F362" s="1" t="str">
        <f t="shared" si="39"/>
        <v>JAPAN</v>
      </c>
    </row>
    <row r="363" spans="1:6" x14ac:dyDescent="0.2">
      <c r="A363" s="1">
        <v>2000</v>
      </c>
      <c r="B363" s="1">
        <f t="shared" si="34"/>
        <v>1</v>
      </c>
      <c r="C363" s="1" t="s">
        <v>363</v>
      </c>
      <c r="D363" s="2" t="s">
        <v>25</v>
      </c>
      <c r="E363" s="1"/>
      <c r="F363" s="1" t="str">
        <f t="shared" si="39"/>
        <v>JAPAN</v>
      </c>
    </row>
    <row r="364" spans="1:6" x14ac:dyDescent="0.2">
      <c r="A364" s="1">
        <v>2000</v>
      </c>
      <c r="B364" s="1">
        <f t="shared" si="34"/>
        <v>1</v>
      </c>
      <c r="C364" s="1" t="s">
        <v>364</v>
      </c>
      <c r="D364" s="2" t="s">
        <v>25</v>
      </c>
      <c r="E364" s="1"/>
      <c r="F364" s="1" t="str">
        <f t="shared" si="39"/>
        <v>JAPAN</v>
      </c>
    </row>
    <row r="365" spans="1:6" x14ac:dyDescent="0.2">
      <c r="A365" s="1">
        <v>2001</v>
      </c>
      <c r="B365" s="1">
        <f t="shared" si="34"/>
        <v>1</v>
      </c>
      <c r="C365" s="1" t="s">
        <v>365</v>
      </c>
      <c r="D365" s="2" t="s">
        <v>25</v>
      </c>
      <c r="E365" s="1"/>
      <c r="F365" s="1" t="str">
        <f t="shared" si="39"/>
        <v>JAPAN</v>
      </c>
    </row>
    <row r="366" spans="1:6" x14ac:dyDescent="0.2">
      <c r="A366" s="1">
        <v>2001</v>
      </c>
      <c r="B366" s="1">
        <f t="shared" si="34"/>
        <v>1</v>
      </c>
      <c r="C366" s="1" t="s">
        <v>366</v>
      </c>
      <c r="D366" s="2" t="s">
        <v>7</v>
      </c>
      <c r="E366" s="1"/>
      <c r="F366" s="1" t="str">
        <f t="shared" si="39"/>
        <v>JAPAN</v>
      </c>
    </row>
    <row r="367" spans="1:6" x14ac:dyDescent="0.2">
      <c r="A367" s="1">
        <v>2008</v>
      </c>
      <c r="B367" s="1">
        <f t="shared" si="34"/>
        <v>1</v>
      </c>
      <c r="C367" s="1" t="s">
        <v>367</v>
      </c>
      <c r="D367" s="2" t="s">
        <v>25</v>
      </c>
      <c r="E367" s="1"/>
      <c r="F367" s="1" t="str">
        <f t="shared" si="39"/>
        <v>JAPAN</v>
      </c>
    </row>
    <row r="368" spans="1:6" ht="17" x14ac:dyDescent="0.2">
      <c r="A368" s="8" t="s">
        <v>368</v>
      </c>
      <c r="B368" s="1">
        <f t="shared" si="34"/>
        <v>0</v>
      </c>
      <c r="C368" s="1"/>
      <c r="D368" s="2"/>
      <c r="E368" s="1"/>
      <c r="F368" s="1"/>
    </row>
    <row r="369" spans="1:6" x14ac:dyDescent="0.2">
      <c r="A369" s="9">
        <v>2014</v>
      </c>
      <c r="B369" s="1">
        <f t="shared" si="34"/>
        <v>1</v>
      </c>
      <c r="C369" s="7" t="s">
        <v>369</v>
      </c>
      <c r="D369" s="2" t="s">
        <v>7</v>
      </c>
      <c r="E369" s="1"/>
      <c r="F369" s="1" t="s">
        <v>368</v>
      </c>
    </row>
    <row r="370" spans="1:6" x14ac:dyDescent="0.2">
      <c r="A370" s="9">
        <v>2014</v>
      </c>
      <c r="B370" s="1">
        <f t="shared" si="34"/>
        <v>1</v>
      </c>
      <c r="C370" s="7" t="s">
        <v>370</v>
      </c>
      <c r="D370" s="2" t="s">
        <v>14</v>
      </c>
      <c r="E370" s="1"/>
      <c r="F370" s="1" t="s">
        <v>368</v>
      </c>
    </row>
    <row r="371" spans="1:6" x14ac:dyDescent="0.2">
      <c r="A371" s="9">
        <v>2022</v>
      </c>
      <c r="B371" s="1">
        <f t="shared" si="34"/>
        <v>1</v>
      </c>
      <c r="C371" s="7" t="s">
        <v>371</v>
      </c>
      <c r="D371" s="2" t="s">
        <v>7</v>
      </c>
      <c r="E371" s="1"/>
      <c r="F371" s="1" t="s">
        <v>368</v>
      </c>
    </row>
    <row r="372" spans="1:6" x14ac:dyDescent="0.2">
      <c r="A372" s="9">
        <v>2023</v>
      </c>
      <c r="B372" s="1">
        <f t="shared" si="34"/>
        <v>1</v>
      </c>
      <c r="C372" s="7" t="s">
        <v>372</v>
      </c>
      <c r="D372" s="2" t="s">
        <v>7</v>
      </c>
      <c r="E372" s="1"/>
      <c r="F372" s="1" t="s">
        <v>368</v>
      </c>
    </row>
    <row r="373" spans="1:6" x14ac:dyDescent="0.2">
      <c r="A373" s="9">
        <v>2024</v>
      </c>
      <c r="B373" s="1">
        <f t="shared" si="34"/>
        <v>1</v>
      </c>
      <c r="C373" s="7" t="s">
        <v>373</v>
      </c>
      <c r="D373" s="2" t="s">
        <v>7</v>
      </c>
      <c r="E373" s="1"/>
      <c r="F373" s="1" t="s">
        <v>368</v>
      </c>
    </row>
    <row r="374" spans="1:6" x14ac:dyDescent="0.2">
      <c r="A374" s="9">
        <v>2025</v>
      </c>
      <c r="B374" s="1">
        <f t="shared" si="34"/>
        <v>1</v>
      </c>
      <c r="C374" s="7" t="s">
        <v>374</v>
      </c>
      <c r="D374" s="2" t="s">
        <v>7</v>
      </c>
      <c r="E374" s="1"/>
      <c r="F374" s="1" t="s">
        <v>368</v>
      </c>
    </row>
    <row r="375" spans="1:6" x14ac:dyDescent="0.2">
      <c r="A375" s="9">
        <v>2025</v>
      </c>
      <c r="B375" s="1">
        <f t="shared" si="34"/>
        <v>1</v>
      </c>
      <c r="C375" s="7" t="s">
        <v>375</v>
      </c>
      <c r="D375" s="2" t="s">
        <v>7</v>
      </c>
      <c r="E375" s="1"/>
      <c r="F375" s="1" t="s">
        <v>368</v>
      </c>
    </row>
    <row r="376" spans="1:6" ht="17" x14ac:dyDescent="0.2">
      <c r="A376" s="8" t="s">
        <v>376</v>
      </c>
      <c r="B376" s="1">
        <f t="shared" si="34"/>
        <v>0</v>
      </c>
      <c r="C376" s="1"/>
      <c r="D376" s="2"/>
      <c r="E376" s="1"/>
      <c r="F376" s="1"/>
    </row>
    <row r="377" spans="1:6" x14ac:dyDescent="0.2">
      <c r="A377" s="1">
        <v>2017</v>
      </c>
      <c r="B377" s="1">
        <f t="shared" si="34"/>
        <v>1</v>
      </c>
      <c r="C377" s="1" t="s">
        <v>377</v>
      </c>
      <c r="D377" s="2" t="s">
        <v>7</v>
      </c>
      <c r="E377" s="1"/>
      <c r="F377" s="1" t="str">
        <f>$A$376</f>
        <v>KAZAKHSTAN</v>
      </c>
    </row>
    <row r="378" spans="1:6" ht="17" x14ac:dyDescent="0.2">
      <c r="A378" s="8" t="s">
        <v>378</v>
      </c>
      <c r="B378" s="1"/>
      <c r="C378" s="1"/>
      <c r="D378" s="2"/>
      <c r="E378" s="1"/>
      <c r="F378" s="1"/>
    </row>
    <row r="379" spans="1:6" x14ac:dyDescent="0.2">
      <c r="A379" s="13">
        <v>2002</v>
      </c>
      <c r="B379" s="1">
        <v>1</v>
      </c>
      <c r="C379" s="7" t="s">
        <v>379</v>
      </c>
      <c r="D379" s="2" t="s">
        <v>7</v>
      </c>
      <c r="E379" s="1"/>
      <c r="F379" s="1" t="str">
        <f t="shared" ref="F379:F387" si="40">$A$378</f>
        <v>KENYA</v>
      </c>
    </row>
    <row r="380" spans="1:6" x14ac:dyDescent="0.2">
      <c r="A380" s="13">
        <v>2003</v>
      </c>
      <c r="B380" s="1">
        <v>1</v>
      </c>
      <c r="C380" s="7" t="s">
        <v>380</v>
      </c>
      <c r="D380" s="2" t="s">
        <v>7</v>
      </c>
      <c r="E380" s="1"/>
      <c r="F380" s="1" t="str">
        <f t="shared" si="40"/>
        <v>KENYA</v>
      </c>
    </row>
    <row r="381" spans="1:6" x14ac:dyDescent="0.2">
      <c r="A381" s="13">
        <v>2005</v>
      </c>
      <c r="B381" s="1">
        <v>1</v>
      </c>
      <c r="C381" s="7" t="s">
        <v>381</v>
      </c>
      <c r="D381" s="2" t="s">
        <v>14</v>
      </c>
      <c r="E381" s="1"/>
      <c r="F381" s="1" t="str">
        <f t="shared" si="40"/>
        <v>KENYA</v>
      </c>
    </row>
    <row r="382" spans="1:6" x14ac:dyDescent="0.2">
      <c r="A382" s="13">
        <v>2009</v>
      </c>
      <c r="B382" s="1">
        <v>1</v>
      </c>
      <c r="C382" s="7" t="s">
        <v>382</v>
      </c>
      <c r="D382" s="2" t="s">
        <v>7</v>
      </c>
      <c r="E382" s="1"/>
      <c r="F382" s="1" t="str">
        <f t="shared" si="40"/>
        <v>KENYA</v>
      </c>
    </row>
    <row r="383" spans="1:6" x14ac:dyDescent="0.2">
      <c r="A383" s="13">
        <v>2011</v>
      </c>
      <c r="B383" s="1">
        <v>1</v>
      </c>
      <c r="C383" s="7" t="s">
        <v>383</v>
      </c>
      <c r="D383" s="2" t="s">
        <v>7</v>
      </c>
      <c r="E383" s="1"/>
      <c r="F383" s="1" t="str">
        <f t="shared" si="40"/>
        <v>KENYA</v>
      </c>
    </row>
    <row r="384" spans="1:6" x14ac:dyDescent="0.2">
      <c r="A384" s="13">
        <v>2013</v>
      </c>
      <c r="B384" s="1">
        <v>1</v>
      </c>
      <c r="C384" s="7" t="s">
        <v>384</v>
      </c>
      <c r="D384" s="2" t="s">
        <v>7</v>
      </c>
      <c r="E384" s="1"/>
      <c r="F384" s="1" t="str">
        <f t="shared" si="40"/>
        <v>KENYA</v>
      </c>
    </row>
    <row r="385" spans="1:6" x14ac:dyDescent="0.2">
      <c r="A385" s="13">
        <v>2022</v>
      </c>
      <c r="B385" s="1">
        <v>1</v>
      </c>
      <c r="C385" s="7" t="s">
        <v>385</v>
      </c>
      <c r="D385" s="2" t="s">
        <v>7</v>
      </c>
      <c r="E385" s="1"/>
      <c r="F385" s="1" t="str">
        <f t="shared" si="40"/>
        <v>KENYA</v>
      </c>
    </row>
    <row r="386" spans="1:6" x14ac:dyDescent="0.2">
      <c r="A386" s="13">
        <v>2023</v>
      </c>
      <c r="B386" s="1">
        <v>1</v>
      </c>
      <c r="C386" s="7" t="s">
        <v>386</v>
      </c>
      <c r="D386" s="2" t="s">
        <v>7</v>
      </c>
      <c r="E386" s="1"/>
      <c r="F386" s="1" t="str">
        <f t="shared" si="40"/>
        <v>KENYA</v>
      </c>
    </row>
    <row r="387" spans="1:6" x14ac:dyDescent="0.2">
      <c r="A387" s="13">
        <v>2024</v>
      </c>
      <c r="B387" s="1">
        <v>1</v>
      </c>
      <c r="C387" s="7" t="s">
        <v>387</v>
      </c>
      <c r="D387" s="2" t="s">
        <v>7</v>
      </c>
      <c r="E387" s="1"/>
      <c r="F387" s="1" t="str">
        <f t="shared" si="40"/>
        <v>KENYA</v>
      </c>
    </row>
    <row r="388" spans="1:6" ht="17" x14ac:dyDescent="0.2">
      <c r="A388" s="8" t="s">
        <v>388</v>
      </c>
      <c r="B388" s="1">
        <f t="shared" ref="B388:B642" si="41">IF(C388&gt;0,1,0)</f>
        <v>0</v>
      </c>
      <c r="C388" s="1"/>
      <c r="D388" s="2"/>
      <c r="E388" s="1"/>
      <c r="F388" s="1"/>
    </row>
    <row r="389" spans="1:6" x14ac:dyDescent="0.2">
      <c r="A389" s="1">
        <v>2001</v>
      </c>
      <c r="B389" s="1">
        <f t="shared" si="41"/>
        <v>1</v>
      </c>
      <c r="C389" s="1" t="s">
        <v>389</v>
      </c>
      <c r="D389" s="2" t="s">
        <v>25</v>
      </c>
      <c r="E389" s="1"/>
      <c r="F389" s="1" t="str">
        <f t="shared" ref="F389:F395" si="42">$A$388</f>
        <v>KOREA</v>
      </c>
    </row>
    <row r="390" spans="1:6" x14ac:dyDescent="0.2">
      <c r="A390" s="1">
        <v>2001</v>
      </c>
      <c r="B390" s="1">
        <f t="shared" si="41"/>
        <v>1</v>
      </c>
      <c r="C390" s="1" t="s">
        <v>390</v>
      </c>
      <c r="D390" s="2" t="s">
        <v>25</v>
      </c>
      <c r="E390" s="1"/>
      <c r="F390" s="1" t="str">
        <f t="shared" si="42"/>
        <v>KOREA</v>
      </c>
    </row>
    <row r="391" spans="1:6" x14ac:dyDescent="0.2">
      <c r="A391" s="1">
        <v>2003</v>
      </c>
      <c r="B391" s="1">
        <f t="shared" si="41"/>
        <v>1</v>
      </c>
      <c r="C391" s="1" t="s">
        <v>391</v>
      </c>
      <c r="D391" s="2" t="s">
        <v>25</v>
      </c>
      <c r="E391" s="1"/>
      <c r="F391" s="1" t="str">
        <f t="shared" si="42"/>
        <v>KOREA</v>
      </c>
    </row>
    <row r="392" spans="1:6" x14ac:dyDescent="0.2">
      <c r="A392" s="1">
        <v>2003</v>
      </c>
      <c r="B392" s="1">
        <f t="shared" si="41"/>
        <v>1</v>
      </c>
      <c r="C392" s="1" t="s">
        <v>392</v>
      </c>
      <c r="D392" s="2" t="s">
        <v>7</v>
      </c>
      <c r="E392" s="1"/>
      <c r="F392" s="1" t="str">
        <f t="shared" si="42"/>
        <v>KOREA</v>
      </c>
    </row>
    <row r="393" spans="1:6" x14ac:dyDescent="0.2">
      <c r="A393" s="1">
        <v>2004</v>
      </c>
      <c r="B393" s="1">
        <f t="shared" si="41"/>
        <v>1</v>
      </c>
      <c r="C393" s="1" t="s">
        <v>393</v>
      </c>
      <c r="D393" s="2" t="s">
        <v>25</v>
      </c>
      <c r="E393" s="1"/>
      <c r="F393" s="1" t="str">
        <f t="shared" si="42"/>
        <v>KOREA</v>
      </c>
    </row>
    <row r="394" spans="1:6" x14ac:dyDescent="0.2">
      <c r="A394" s="1">
        <v>2013</v>
      </c>
      <c r="B394" s="1">
        <f t="shared" si="41"/>
        <v>1</v>
      </c>
      <c r="C394" s="1" t="s">
        <v>394</v>
      </c>
      <c r="D394" s="2" t="s">
        <v>7</v>
      </c>
      <c r="E394" s="1"/>
      <c r="F394" s="1" t="str">
        <f t="shared" si="42"/>
        <v>KOREA</v>
      </c>
    </row>
    <row r="395" spans="1:6" x14ac:dyDescent="0.2">
      <c r="A395" s="1">
        <v>2022</v>
      </c>
      <c r="B395" s="1">
        <f t="shared" si="41"/>
        <v>1</v>
      </c>
      <c r="C395" s="1" t="s">
        <v>395</v>
      </c>
      <c r="D395" s="2" t="s">
        <v>7</v>
      </c>
      <c r="E395" s="1"/>
      <c r="F395" s="1" t="str">
        <f t="shared" si="42"/>
        <v>KOREA</v>
      </c>
    </row>
    <row r="396" spans="1:6" ht="17" x14ac:dyDescent="0.2">
      <c r="A396" s="8" t="s">
        <v>396</v>
      </c>
      <c r="B396" s="1">
        <f t="shared" si="41"/>
        <v>0</v>
      </c>
      <c r="C396" s="1"/>
      <c r="D396" s="2"/>
      <c r="E396" s="1"/>
      <c r="F396" s="1"/>
    </row>
    <row r="397" spans="1:6" ht="17" x14ac:dyDescent="0.2">
      <c r="A397" s="9">
        <v>2002</v>
      </c>
      <c r="B397" s="1">
        <f t="shared" si="41"/>
        <v>1</v>
      </c>
      <c r="C397" s="1" t="s">
        <v>397</v>
      </c>
      <c r="D397" s="10" t="s">
        <v>7</v>
      </c>
      <c r="E397" s="2"/>
      <c r="F397" s="1" t="str">
        <f t="shared" ref="F397:F398" si="43">$A$396</f>
        <v>LATVIA</v>
      </c>
    </row>
    <row r="398" spans="1:6" x14ac:dyDescent="0.2">
      <c r="A398" s="1">
        <v>2014</v>
      </c>
      <c r="B398" s="1">
        <f t="shared" si="41"/>
        <v>1</v>
      </c>
      <c r="C398" s="1" t="s">
        <v>398</v>
      </c>
      <c r="D398" s="2" t="s">
        <v>7</v>
      </c>
      <c r="E398" s="1"/>
      <c r="F398" s="1" t="str">
        <f t="shared" si="43"/>
        <v>LATVIA</v>
      </c>
    </row>
    <row r="399" spans="1:6" ht="17" x14ac:dyDescent="0.2">
      <c r="A399" s="8" t="s">
        <v>399</v>
      </c>
      <c r="B399" s="1">
        <f t="shared" si="41"/>
        <v>0</v>
      </c>
      <c r="C399" s="1"/>
      <c r="D399" s="2"/>
      <c r="E399" s="1"/>
      <c r="F399" s="1"/>
    </row>
    <row r="400" spans="1:6" x14ac:dyDescent="0.2">
      <c r="A400" s="1">
        <v>2017</v>
      </c>
      <c r="B400" s="1">
        <f t="shared" si="41"/>
        <v>1</v>
      </c>
      <c r="C400" s="1" t="s">
        <v>400</v>
      </c>
      <c r="D400" s="2" t="s">
        <v>7</v>
      </c>
      <c r="E400" s="1"/>
      <c r="F400" s="1" t="str">
        <f>$A$399</f>
        <v>LEBANON</v>
      </c>
    </row>
    <row r="401" spans="1:6" ht="17" x14ac:dyDescent="0.2">
      <c r="A401" s="8" t="s">
        <v>401</v>
      </c>
      <c r="B401" s="1">
        <f t="shared" si="41"/>
        <v>0</v>
      </c>
      <c r="C401" s="1"/>
      <c r="D401" s="2"/>
      <c r="E401" s="1"/>
      <c r="F401" s="1"/>
    </row>
    <row r="402" spans="1:6" x14ac:dyDescent="0.2">
      <c r="A402" s="1">
        <v>2017</v>
      </c>
      <c r="B402" s="1">
        <f t="shared" si="41"/>
        <v>1</v>
      </c>
      <c r="C402" s="1" t="s">
        <v>402</v>
      </c>
      <c r="D402" s="2" t="s">
        <v>25</v>
      </c>
      <c r="E402" s="1"/>
      <c r="F402" s="1" t="str">
        <f>$A$401</f>
        <v>LIBERIA</v>
      </c>
    </row>
    <row r="403" spans="1:6" ht="17" x14ac:dyDescent="0.2">
      <c r="A403" s="8" t="s">
        <v>403</v>
      </c>
      <c r="B403" s="1">
        <f t="shared" si="41"/>
        <v>0</v>
      </c>
      <c r="C403" s="1"/>
      <c r="D403" s="2"/>
      <c r="E403" s="1"/>
      <c r="F403" s="1"/>
    </row>
    <row r="404" spans="1:6" x14ac:dyDescent="0.2">
      <c r="A404" s="1">
        <v>2016</v>
      </c>
      <c r="B404" s="1">
        <f t="shared" si="41"/>
        <v>1</v>
      </c>
      <c r="C404" s="1" t="s">
        <v>404</v>
      </c>
      <c r="D404" s="2" t="s">
        <v>7</v>
      </c>
      <c r="E404" s="1"/>
      <c r="F404" s="1" t="str">
        <f t="shared" ref="F404:F405" si="44">$A$403</f>
        <v>LIECHTENSTEIN</v>
      </c>
    </row>
    <row r="405" spans="1:6" x14ac:dyDescent="0.2">
      <c r="A405" s="1">
        <v>2019</v>
      </c>
      <c r="B405" s="1">
        <f t="shared" si="41"/>
        <v>1</v>
      </c>
      <c r="C405" s="1" t="s">
        <v>405</v>
      </c>
      <c r="D405" s="2" t="s">
        <v>25</v>
      </c>
      <c r="E405" s="1"/>
      <c r="F405" s="1" t="str">
        <f t="shared" si="44"/>
        <v>LIECHTENSTEIN</v>
      </c>
    </row>
    <row r="406" spans="1:6" ht="17" x14ac:dyDescent="0.2">
      <c r="A406" s="8" t="s">
        <v>406</v>
      </c>
      <c r="B406" s="1">
        <f t="shared" si="41"/>
        <v>0</v>
      </c>
      <c r="C406" s="1"/>
      <c r="D406" s="2"/>
      <c r="E406" s="1"/>
      <c r="F406" s="1"/>
    </row>
    <row r="407" spans="1:6" x14ac:dyDescent="0.2">
      <c r="A407" s="9">
        <v>2005</v>
      </c>
      <c r="B407" s="1">
        <f t="shared" si="41"/>
        <v>1</v>
      </c>
      <c r="C407" s="1" t="s">
        <v>407</v>
      </c>
      <c r="D407" s="2" t="s">
        <v>7</v>
      </c>
      <c r="E407" s="1"/>
      <c r="F407" s="1" t="s">
        <v>406</v>
      </c>
    </row>
    <row r="408" spans="1:6" ht="17" x14ac:dyDescent="0.2">
      <c r="A408" s="8" t="s">
        <v>408</v>
      </c>
      <c r="B408" s="1">
        <f t="shared" si="41"/>
        <v>0</v>
      </c>
      <c r="C408" s="1"/>
      <c r="D408" s="2"/>
      <c r="E408" s="1"/>
      <c r="F408" s="1"/>
    </row>
    <row r="409" spans="1:6" ht="17" x14ac:dyDescent="0.2">
      <c r="A409" s="18">
        <v>2012</v>
      </c>
      <c r="B409" s="1">
        <f t="shared" si="41"/>
        <v>1</v>
      </c>
      <c r="C409" s="19" t="s">
        <v>409</v>
      </c>
      <c r="D409" s="19" t="s">
        <v>25</v>
      </c>
      <c r="E409" s="20"/>
      <c r="F409" s="1" t="str">
        <f t="shared" ref="F409:F411" si="45">$A$408</f>
        <v>LUXEMBOURG</v>
      </c>
    </row>
    <row r="410" spans="1:6" x14ac:dyDescent="0.2">
      <c r="A410" s="1">
        <v>2020</v>
      </c>
      <c r="B410" s="1">
        <f t="shared" si="41"/>
        <v>1</v>
      </c>
      <c r="C410" s="1" t="s">
        <v>410</v>
      </c>
      <c r="D410" s="2" t="s">
        <v>7</v>
      </c>
      <c r="E410" s="1"/>
      <c r="F410" s="1" t="str">
        <f t="shared" si="45"/>
        <v>LUXEMBOURG</v>
      </c>
    </row>
    <row r="411" spans="1:6" x14ac:dyDescent="0.2">
      <c r="A411" s="1">
        <v>2025</v>
      </c>
      <c r="B411" s="1">
        <f t="shared" si="41"/>
        <v>1</v>
      </c>
      <c r="C411" s="1" t="s">
        <v>411</v>
      </c>
      <c r="D411" s="2" t="s">
        <v>25</v>
      </c>
      <c r="E411" s="1"/>
      <c r="F411" s="1" t="str">
        <f t="shared" si="45"/>
        <v>LUXEMBOURG</v>
      </c>
    </row>
    <row r="412" spans="1:6" x14ac:dyDescent="0.2">
      <c r="A412" s="3" t="s">
        <v>412</v>
      </c>
      <c r="B412" s="1">
        <f t="shared" si="41"/>
        <v>0</v>
      </c>
      <c r="C412" s="3"/>
      <c r="D412" s="5"/>
      <c r="E412" s="1"/>
      <c r="F412" s="1"/>
    </row>
    <row r="413" spans="1:6" x14ac:dyDescent="0.2">
      <c r="A413" s="1">
        <v>2014</v>
      </c>
      <c r="B413" s="1">
        <f t="shared" si="41"/>
        <v>1</v>
      </c>
      <c r="C413" s="1" t="s">
        <v>413</v>
      </c>
      <c r="D413" s="2" t="s">
        <v>7</v>
      </c>
      <c r="E413" s="1"/>
      <c r="F413" s="1" t="str">
        <f>$A$412</f>
        <v>MALAWI</v>
      </c>
    </row>
    <row r="414" spans="1:6" ht="17" x14ac:dyDescent="0.2">
      <c r="A414" s="8" t="s">
        <v>414</v>
      </c>
      <c r="B414" s="1">
        <f t="shared" si="41"/>
        <v>0</v>
      </c>
      <c r="C414" s="1"/>
      <c r="D414" s="2"/>
      <c r="E414" s="1"/>
      <c r="F414" s="1"/>
    </row>
    <row r="415" spans="1:6" x14ac:dyDescent="0.2">
      <c r="A415" s="21">
        <v>2009</v>
      </c>
      <c r="B415" s="1">
        <f t="shared" si="41"/>
        <v>1</v>
      </c>
      <c r="C415" s="21" t="s">
        <v>415</v>
      </c>
      <c r="D415" s="20" t="s">
        <v>7</v>
      </c>
      <c r="E415" s="1"/>
      <c r="F415" s="1" t="str">
        <f>$A$414</f>
        <v>MALAYSIA</v>
      </c>
    </row>
    <row r="416" spans="1:6" ht="17" x14ac:dyDescent="0.2">
      <c r="A416" s="8" t="s">
        <v>416</v>
      </c>
      <c r="B416" s="1">
        <f t="shared" si="41"/>
        <v>0</v>
      </c>
      <c r="C416" s="1"/>
      <c r="D416" s="2"/>
      <c r="E416" s="1"/>
      <c r="F416" s="1"/>
    </row>
    <row r="417" spans="1:6" x14ac:dyDescent="0.2">
      <c r="A417" s="1">
        <v>2011</v>
      </c>
      <c r="B417" s="1">
        <f t="shared" si="41"/>
        <v>1</v>
      </c>
      <c r="C417" s="1" t="s">
        <v>417</v>
      </c>
      <c r="D417" s="2" t="s">
        <v>7</v>
      </c>
      <c r="E417" s="1"/>
      <c r="F417" s="1" t="s">
        <v>416</v>
      </c>
    </row>
    <row r="418" spans="1:6" x14ac:dyDescent="0.2">
      <c r="A418" s="1">
        <v>2014</v>
      </c>
      <c r="B418" s="1">
        <f t="shared" si="41"/>
        <v>1</v>
      </c>
      <c r="C418" s="1" t="s">
        <v>418</v>
      </c>
      <c r="D418" s="2" t="s">
        <v>7</v>
      </c>
      <c r="E418" s="1"/>
      <c r="F418" s="1" t="str">
        <f t="shared" ref="F418:F420" si="46">$A$416</f>
        <v>MALTA</v>
      </c>
    </row>
    <row r="419" spans="1:6" x14ac:dyDescent="0.2">
      <c r="A419" s="1">
        <v>2018</v>
      </c>
      <c r="B419" s="1">
        <f t="shared" si="41"/>
        <v>1</v>
      </c>
      <c r="C419" s="1" t="s">
        <v>419</v>
      </c>
      <c r="D419" s="2" t="s">
        <v>25</v>
      </c>
      <c r="E419" s="1"/>
      <c r="F419" s="1" t="str">
        <f t="shared" si="46"/>
        <v>MALTA</v>
      </c>
    </row>
    <row r="420" spans="1:6" x14ac:dyDescent="0.2">
      <c r="A420" s="1">
        <v>2018</v>
      </c>
      <c r="B420" s="1">
        <f t="shared" si="41"/>
        <v>1</v>
      </c>
      <c r="C420" s="1" t="s">
        <v>420</v>
      </c>
      <c r="D420" s="2" t="s">
        <v>7</v>
      </c>
      <c r="E420" s="1"/>
      <c r="F420" s="1" t="str">
        <f t="shared" si="46"/>
        <v>MALTA</v>
      </c>
    </row>
    <row r="421" spans="1:6" ht="17" x14ac:dyDescent="0.2">
      <c r="A421" s="8" t="s">
        <v>421</v>
      </c>
      <c r="B421" s="1">
        <f t="shared" si="41"/>
        <v>0</v>
      </c>
      <c r="C421" s="1"/>
      <c r="D421" s="2"/>
      <c r="E421" s="1"/>
      <c r="F421" s="1"/>
    </row>
    <row r="422" spans="1:6" x14ac:dyDescent="0.2">
      <c r="A422" s="1">
        <v>2000</v>
      </c>
      <c r="B422" s="1">
        <f t="shared" si="41"/>
        <v>1</v>
      </c>
      <c r="C422" s="1" t="s">
        <v>422</v>
      </c>
      <c r="D422" s="2" t="s">
        <v>7</v>
      </c>
      <c r="E422" s="1"/>
      <c r="F422" s="1" t="str">
        <f t="shared" ref="F422:F456" si="47">$A$421</f>
        <v>MEXICO</v>
      </c>
    </row>
    <row r="423" spans="1:6" x14ac:dyDescent="0.2">
      <c r="A423" s="1">
        <v>2000</v>
      </c>
      <c r="B423" s="1">
        <f t="shared" si="41"/>
        <v>1</v>
      </c>
      <c r="C423" s="1" t="s">
        <v>423</v>
      </c>
      <c r="D423" s="2" t="s">
        <v>7</v>
      </c>
      <c r="E423" s="1"/>
      <c r="F423" s="1" t="str">
        <f t="shared" si="47"/>
        <v>MEXICO</v>
      </c>
    </row>
    <row r="424" spans="1:6" x14ac:dyDescent="0.2">
      <c r="A424" s="1">
        <v>2000</v>
      </c>
      <c r="B424" s="1">
        <f t="shared" si="41"/>
        <v>1</v>
      </c>
      <c r="C424" s="1" t="s">
        <v>424</v>
      </c>
      <c r="D424" s="2" t="s">
        <v>7</v>
      </c>
      <c r="E424" s="1"/>
      <c r="F424" s="1" t="str">
        <f t="shared" si="47"/>
        <v>MEXICO</v>
      </c>
    </row>
    <row r="425" spans="1:6" x14ac:dyDescent="0.2">
      <c r="A425" s="1">
        <v>2000</v>
      </c>
      <c r="B425" s="1">
        <f t="shared" si="41"/>
        <v>1</v>
      </c>
      <c r="C425" s="1" t="s">
        <v>425</v>
      </c>
      <c r="D425" s="2" t="s">
        <v>7</v>
      </c>
      <c r="E425" s="1"/>
      <c r="F425" s="1" t="str">
        <f t="shared" si="47"/>
        <v>MEXICO</v>
      </c>
    </row>
    <row r="426" spans="1:6" x14ac:dyDescent="0.2">
      <c r="A426" s="1">
        <v>2000</v>
      </c>
      <c r="B426" s="1">
        <f t="shared" si="41"/>
        <v>1</v>
      </c>
      <c r="C426" s="1" t="s">
        <v>426</v>
      </c>
      <c r="D426" s="2" t="s">
        <v>7</v>
      </c>
      <c r="E426" s="1"/>
      <c r="F426" s="1" t="str">
        <f t="shared" si="47"/>
        <v>MEXICO</v>
      </c>
    </row>
    <row r="427" spans="1:6" x14ac:dyDescent="0.2">
      <c r="A427" s="1">
        <v>2000</v>
      </c>
      <c r="B427" s="1">
        <f t="shared" si="41"/>
        <v>1</v>
      </c>
      <c r="C427" s="1" t="s">
        <v>427</v>
      </c>
      <c r="D427" s="2" t="s">
        <v>7</v>
      </c>
      <c r="E427" s="1"/>
      <c r="F427" s="1" t="str">
        <f t="shared" si="47"/>
        <v>MEXICO</v>
      </c>
    </row>
    <row r="428" spans="1:6" x14ac:dyDescent="0.2">
      <c r="A428" s="1">
        <v>2001</v>
      </c>
      <c r="B428" s="1">
        <f t="shared" si="41"/>
        <v>1</v>
      </c>
      <c r="C428" s="1" t="s">
        <v>428</v>
      </c>
      <c r="D428" s="2" t="s">
        <v>25</v>
      </c>
      <c r="E428" s="1"/>
      <c r="F428" s="1" t="str">
        <f t="shared" si="47"/>
        <v>MEXICO</v>
      </c>
    </row>
    <row r="429" spans="1:6" x14ac:dyDescent="0.2">
      <c r="A429" s="1">
        <v>2001</v>
      </c>
      <c r="B429" s="1">
        <f t="shared" si="41"/>
        <v>1</v>
      </c>
      <c r="C429" s="1" t="s">
        <v>429</v>
      </c>
      <c r="D429" s="2" t="s">
        <v>25</v>
      </c>
      <c r="E429" s="1"/>
      <c r="F429" s="1" t="str">
        <f t="shared" si="47"/>
        <v>MEXICO</v>
      </c>
    </row>
    <row r="430" spans="1:6" x14ac:dyDescent="0.2">
      <c r="A430" s="1">
        <v>2002</v>
      </c>
      <c r="B430" s="1">
        <f t="shared" si="41"/>
        <v>1</v>
      </c>
      <c r="C430" s="1" t="s">
        <v>430</v>
      </c>
      <c r="D430" s="2" t="s">
        <v>7</v>
      </c>
      <c r="E430" s="1"/>
      <c r="F430" s="1" t="str">
        <f t="shared" si="47"/>
        <v>MEXICO</v>
      </c>
    </row>
    <row r="431" spans="1:6" x14ac:dyDescent="0.2">
      <c r="A431" s="1">
        <v>2003</v>
      </c>
      <c r="B431" s="1">
        <f t="shared" si="41"/>
        <v>1</v>
      </c>
      <c r="C431" s="1" t="s">
        <v>431</v>
      </c>
      <c r="D431" s="2" t="s">
        <v>25</v>
      </c>
      <c r="E431" s="1"/>
      <c r="F431" s="1" t="str">
        <f t="shared" si="47"/>
        <v>MEXICO</v>
      </c>
    </row>
    <row r="432" spans="1:6" x14ac:dyDescent="0.2">
      <c r="A432" s="1">
        <v>2003</v>
      </c>
      <c r="B432" s="1">
        <f t="shared" si="41"/>
        <v>1</v>
      </c>
      <c r="C432" s="1" t="s">
        <v>432</v>
      </c>
      <c r="D432" s="2" t="s">
        <v>7</v>
      </c>
      <c r="E432" s="1"/>
      <c r="F432" s="1" t="str">
        <f t="shared" si="47"/>
        <v>MEXICO</v>
      </c>
    </row>
    <row r="433" spans="1:6" x14ac:dyDescent="0.2">
      <c r="A433" s="1">
        <v>2003</v>
      </c>
      <c r="B433" s="1">
        <f t="shared" si="41"/>
        <v>1</v>
      </c>
      <c r="C433" s="1" t="s">
        <v>433</v>
      </c>
      <c r="D433" s="2" t="s">
        <v>25</v>
      </c>
      <c r="E433" s="1"/>
      <c r="F433" s="1" t="str">
        <f t="shared" si="47"/>
        <v>MEXICO</v>
      </c>
    </row>
    <row r="434" spans="1:6" x14ac:dyDescent="0.2">
      <c r="A434" s="1">
        <v>2004</v>
      </c>
      <c r="B434" s="1">
        <f t="shared" si="41"/>
        <v>1</v>
      </c>
      <c r="C434" s="1" t="s">
        <v>434</v>
      </c>
      <c r="D434" s="2" t="s">
        <v>25</v>
      </c>
      <c r="E434" s="1"/>
      <c r="F434" s="1" t="str">
        <f t="shared" si="47"/>
        <v>MEXICO</v>
      </c>
    </row>
    <row r="435" spans="1:6" x14ac:dyDescent="0.2">
      <c r="A435" s="1">
        <v>2005</v>
      </c>
      <c r="B435" s="1">
        <f t="shared" si="41"/>
        <v>1</v>
      </c>
      <c r="C435" s="1" t="s">
        <v>435</v>
      </c>
      <c r="D435" s="2" t="s">
        <v>7</v>
      </c>
      <c r="E435" s="1"/>
      <c r="F435" s="1" t="str">
        <f t="shared" si="47"/>
        <v>MEXICO</v>
      </c>
    </row>
    <row r="436" spans="1:6" x14ac:dyDescent="0.2">
      <c r="A436" s="1">
        <v>2006</v>
      </c>
      <c r="B436" s="1">
        <f t="shared" si="41"/>
        <v>1</v>
      </c>
      <c r="C436" s="1" t="s">
        <v>436</v>
      </c>
      <c r="D436" s="2" t="s">
        <v>7</v>
      </c>
      <c r="E436" s="1"/>
      <c r="F436" s="1" t="str">
        <f t="shared" si="47"/>
        <v>MEXICO</v>
      </c>
    </row>
    <row r="437" spans="1:6" x14ac:dyDescent="0.2">
      <c r="A437" s="1">
        <v>2008</v>
      </c>
      <c r="B437" s="1">
        <f t="shared" si="41"/>
        <v>1</v>
      </c>
      <c r="C437" s="1" t="s">
        <v>437</v>
      </c>
      <c r="D437" s="2" t="s">
        <v>25</v>
      </c>
      <c r="E437" s="1"/>
      <c r="F437" s="1" t="str">
        <f t="shared" si="47"/>
        <v>MEXICO</v>
      </c>
    </row>
    <row r="438" spans="1:6" x14ac:dyDescent="0.2">
      <c r="A438" s="1">
        <v>2010</v>
      </c>
      <c r="B438" s="1">
        <f t="shared" si="41"/>
        <v>1</v>
      </c>
      <c r="C438" s="1" t="s">
        <v>438</v>
      </c>
      <c r="D438" s="2" t="s">
        <v>7</v>
      </c>
      <c r="E438" s="1"/>
      <c r="F438" s="1" t="str">
        <f t="shared" si="47"/>
        <v>MEXICO</v>
      </c>
    </row>
    <row r="439" spans="1:6" x14ac:dyDescent="0.2">
      <c r="A439" s="1">
        <v>2014</v>
      </c>
      <c r="B439" s="1">
        <f t="shared" si="41"/>
        <v>1</v>
      </c>
      <c r="C439" s="1" t="s">
        <v>439</v>
      </c>
      <c r="D439" s="2" t="s">
        <v>25</v>
      </c>
      <c r="E439" s="1"/>
      <c r="F439" s="1" t="str">
        <f t="shared" si="47"/>
        <v>MEXICO</v>
      </c>
    </row>
    <row r="440" spans="1:6" x14ac:dyDescent="0.2">
      <c r="A440" s="1">
        <v>2014</v>
      </c>
      <c r="B440" s="1">
        <f t="shared" si="41"/>
        <v>1</v>
      </c>
      <c r="C440" s="1" t="s">
        <v>440</v>
      </c>
      <c r="D440" s="2" t="s">
        <v>7</v>
      </c>
      <c r="E440" s="1"/>
      <c r="F440" s="1" t="str">
        <f t="shared" si="47"/>
        <v>MEXICO</v>
      </c>
    </row>
    <row r="441" spans="1:6" x14ac:dyDescent="0.2">
      <c r="A441" s="1">
        <v>2014</v>
      </c>
      <c r="B441" s="1">
        <f t="shared" si="41"/>
        <v>1</v>
      </c>
      <c r="C441" s="1" t="s">
        <v>441</v>
      </c>
      <c r="D441" s="2" t="s">
        <v>7</v>
      </c>
      <c r="E441" s="1"/>
      <c r="F441" s="1" t="str">
        <f t="shared" si="47"/>
        <v>MEXICO</v>
      </c>
    </row>
    <row r="442" spans="1:6" x14ac:dyDescent="0.2">
      <c r="A442" s="1">
        <v>2014</v>
      </c>
      <c r="B442" s="1">
        <f t="shared" si="41"/>
        <v>1</v>
      </c>
      <c r="C442" s="1" t="s">
        <v>442</v>
      </c>
      <c r="D442" s="2" t="s">
        <v>25</v>
      </c>
      <c r="E442" s="1"/>
      <c r="F442" s="1" t="str">
        <f t="shared" si="47"/>
        <v>MEXICO</v>
      </c>
    </row>
    <row r="443" spans="1:6" x14ac:dyDescent="0.2">
      <c r="A443" s="1">
        <v>2014</v>
      </c>
      <c r="B443" s="1">
        <f t="shared" si="41"/>
        <v>1</v>
      </c>
      <c r="C443" s="1" t="s">
        <v>443</v>
      </c>
      <c r="D443" s="2" t="s">
        <v>25</v>
      </c>
      <c r="E443" s="1"/>
      <c r="F443" s="1" t="str">
        <f t="shared" si="47"/>
        <v>MEXICO</v>
      </c>
    </row>
    <row r="444" spans="1:6" x14ac:dyDescent="0.2">
      <c r="A444" s="1">
        <v>2014</v>
      </c>
      <c r="B444" s="1">
        <f t="shared" si="41"/>
        <v>1</v>
      </c>
      <c r="C444" s="1" t="s">
        <v>444</v>
      </c>
      <c r="D444" s="2" t="s">
        <v>25</v>
      </c>
      <c r="E444" s="1"/>
      <c r="F444" s="1" t="str">
        <f t="shared" si="47"/>
        <v>MEXICO</v>
      </c>
    </row>
    <row r="445" spans="1:6" x14ac:dyDescent="0.2">
      <c r="A445" s="1">
        <v>2015</v>
      </c>
      <c r="B445" s="1">
        <f t="shared" si="41"/>
        <v>1</v>
      </c>
      <c r="C445" s="1" t="s">
        <v>445</v>
      </c>
      <c r="D445" s="2" t="s">
        <v>7</v>
      </c>
      <c r="E445" s="1"/>
      <c r="F445" s="1" t="str">
        <f t="shared" si="47"/>
        <v>MEXICO</v>
      </c>
    </row>
    <row r="446" spans="1:6" x14ac:dyDescent="0.2">
      <c r="A446" s="1">
        <v>2016</v>
      </c>
      <c r="B446" s="1">
        <f t="shared" si="41"/>
        <v>1</v>
      </c>
      <c r="C446" s="1" t="s">
        <v>446</v>
      </c>
      <c r="D446" s="2" t="s">
        <v>7</v>
      </c>
      <c r="E446" s="1"/>
      <c r="F446" s="1" t="str">
        <f t="shared" si="47"/>
        <v>MEXICO</v>
      </c>
    </row>
    <row r="447" spans="1:6" x14ac:dyDescent="0.2">
      <c r="A447" s="1">
        <v>2016</v>
      </c>
      <c r="B447" s="1">
        <f t="shared" si="41"/>
        <v>1</v>
      </c>
      <c r="C447" s="1" t="s">
        <v>447</v>
      </c>
      <c r="D447" s="2" t="s">
        <v>7</v>
      </c>
      <c r="E447" s="1"/>
      <c r="F447" s="1" t="str">
        <f t="shared" si="47"/>
        <v>MEXICO</v>
      </c>
    </row>
    <row r="448" spans="1:6" x14ac:dyDescent="0.2">
      <c r="A448" s="1">
        <v>2016</v>
      </c>
      <c r="B448" s="1">
        <f t="shared" si="41"/>
        <v>1</v>
      </c>
      <c r="C448" s="1" t="s">
        <v>448</v>
      </c>
      <c r="D448" s="2" t="s">
        <v>25</v>
      </c>
      <c r="E448" s="1"/>
      <c r="F448" s="1" t="str">
        <f t="shared" si="47"/>
        <v>MEXICO</v>
      </c>
    </row>
    <row r="449" spans="1:6" x14ac:dyDescent="0.2">
      <c r="A449" s="1">
        <v>2016</v>
      </c>
      <c r="B449" s="1">
        <f t="shared" si="41"/>
        <v>1</v>
      </c>
      <c r="C449" s="1" t="s">
        <v>449</v>
      </c>
      <c r="D449" s="2" t="s">
        <v>7</v>
      </c>
      <c r="E449" s="1"/>
      <c r="F449" s="1" t="str">
        <f t="shared" si="47"/>
        <v>MEXICO</v>
      </c>
    </row>
    <row r="450" spans="1:6" x14ac:dyDescent="0.2">
      <c r="A450" s="1">
        <v>2017</v>
      </c>
      <c r="B450" s="1">
        <f t="shared" si="41"/>
        <v>1</v>
      </c>
      <c r="C450" s="1" t="s">
        <v>450</v>
      </c>
      <c r="D450" s="2" t="s">
        <v>25</v>
      </c>
      <c r="E450" s="1"/>
      <c r="F450" s="1" t="str">
        <f t="shared" si="47"/>
        <v>MEXICO</v>
      </c>
    </row>
    <row r="451" spans="1:6" x14ac:dyDescent="0.2">
      <c r="A451" s="1">
        <v>2017</v>
      </c>
      <c r="B451" s="1">
        <f t="shared" si="41"/>
        <v>1</v>
      </c>
      <c r="C451" s="1" t="s">
        <v>451</v>
      </c>
      <c r="D451" s="2" t="s">
        <v>25</v>
      </c>
      <c r="E451" s="1"/>
      <c r="F451" s="1" t="str">
        <f t="shared" si="47"/>
        <v>MEXICO</v>
      </c>
    </row>
    <row r="452" spans="1:6" x14ac:dyDescent="0.2">
      <c r="A452" s="1">
        <v>2017</v>
      </c>
      <c r="B452" s="1">
        <f t="shared" si="41"/>
        <v>1</v>
      </c>
      <c r="C452" s="1" t="s">
        <v>452</v>
      </c>
      <c r="D452" s="2" t="s">
        <v>7</v>
      </c>
      <c r="E452" s="1"/>
      <c r="F452" s="1" t="str">
        <f t="shared" si="47"/>
        <v>MEXICO</v>
      </c>
    </row>
    <row r="453" spans="1:6" x14ac:dyDescent="0.2">
      <c r="A453" s="1">
        <v>2017</v>
      </c>
      <c r="B453" s="1">
        <f t="shared" si="41"/>
        <v>1</v>
      </c>
      <c r="C453" s="1" t="s">
        <v>453</v>
      </c>
      <c r="D453" s="2" t="s">
        <v>92</v>
      </c>
      <c r="E453" s="1"/>
      <c r="F453" s="1" t="str">
        <f t="shared" si="47"/>
        <v>MEXICO</v>
      </c>
    </row>
    <row r="454" spans="1:6" x14ac:dyDescent="0.2">
      <c r="A454" s="1">
        <v>2019</v>
      </c>
      <c r="B454" s="1">
        <f t="shared" si="41"/>
        <v>1</v>
      </c>
      <c r="C454" s="1" t="s">
        <v>454</v>
      </c>
      <c r="D454" s="2" t="s">
        <v>25</v>
      </c>
      <c r="E454" s="1"/>
      <c r="F454" s="1" t="str">
        <f t="shared" si="47"/>
        <v>MEXICO</v>
      </c>
    </row>
    <row r="455" spans="1:6" x14ac:dyDescent="0.2">
      <c r="A455" s="1">
        <v>2021</v>
      </c>
      <c r="B455" s="1">
        <f t="shared" si="41"/>
        <v>1</v>
      </c>
      <c r="C455" s="1" t="s">
        <v>455</v>
      </c>
      <c r="D455" s="2" t="s">
        <v>25</v>
      </c>
      <c r="E455" s="1"/>
      <c r="F455" s="1" t="str">
        <f t="shared" si="47"/>
        <v>MEXICO</v>
      </c>
    </row>
    <row r="456" spans="1:6" x14ac:dyDescent="0.2">
      <c r="A456" s="1">
        <v>2022</v>
      </c>
      <c r="B456" s="1">
        <f t="shared" si="41"/>
        <v>1</v>
      </c>
      <c r="C456" s="1" t="s">
        <v>456</v>
      </c>
      <c r="D456" s="2" t="s">
        <v>25</v>
      </c>
      <c r="E456" s="1"/>
      <c r="F456" s="1" t="str">
        <f t="shared" si="47"/>
        <v>MEXICO</v>
      </c>
    </row>
    <row r="457" spans="1:6" ht="17" x14ac:dyDescent="0.2">
      <c r="A457" s="8" t="s">
        <v>457</v>
      </c>
      <c r="B457" s="1">
        <f t="shared" si="41"/>
        <v>0</v>
      </c>
      <c r="C457" s="1"/>
      <c r="D457" s="2"/>
      <c r="E457" s="1"/>
      <c r="F457" s="1"/>
    </row>
    <row r="458" spans="1:6" x14ac:dyDescent="0.2">
      <c r="A458" s="1">
        <v>2006</v>
      </c>
      <c r="B458" s="1">
        <f t="shared" si="41"/>
        <v>1</v>
      </c>
      <c r="C458" s="1" t="s">
        <v>458</v>
      </c>
      <c r="D458" s="2" t="s">
        <v>7</v>
      </c>
      <c r="E458" s="1"/>
      <c r="F458" s="1" t="str">
        <f>$A$457</f>
        <v>NETHERLANDS</v>
      </c>
    </row>
    <row r="459" spans="1:6" x14ac:dyDescent="0.2">
      <c r="A459" s="1">
        <v>2007</v>
      </c>
      <c r="B459" s="1">
        <f t="shared" si="41"/>
        <v>1</v>
      </c>
      <c r="C459" s="7" t="s">
        <v>459</v>
      </c>
      <c r="D459" s="2" t="s">
        <v>7</v>
      </c>
      <c r="E459" s="1"/>
      <c r="F459" s="1" t="s">
        <v>457</v>
      </c>
    </row>
    <row r="460" spans="1:6" x14ac:dyDescent="0.2">
      <c r="A460" s="1">
        <v>2007</v>
      </c>
      <c r="B460" s="1">
        <f t="shared" si="41"/>
        <v>1</v>
      </c>
      <c r="C460" s="7" t="s">
        <v>460</v>
      </c>
      <c r="D460" s="2" t="s">
        <v>7</v>
      </c>
      <c r="E460" s="1"/>
      <c r="F460" s="1" t="s">
        <v>457</v>
      </c>
    </row>
    <row r="461" spans="1:6" x14ac:dyDescent="0.2">
      <c r="A461" s="1">
        <v>2008</v>
      </c>
      <c r="B461" s="1">
        <f t="shared" si="41"/>
        <v>1</v>
      </c>
      <c r="C461" s="1" t="s">
        <v>461</v>
      </c>
      <c r="D461" s="2" t="s">
        <v>14</v>
      </c>
      <c r="E461" s="1"/>
      <c r="F461" s="1" t="str">
        <f t="shared" ref="F461:F463" si="48">$A$457</f>
        <v>NETHERLANDS</v>
      </c>
    </row>
    <row r="462" spans="1:6" x14ac:dyDescent="0.2">
      <c r="A462" s="1">
        <v>2008</v>
      </c>
      <c r="B462" s="1">
        <f t="shared" si="41"/>
        <v>1</v>
      </c>
      <c r="C462" s="1" t="s">
        <v>462</v>
      </c>
      <c r="D462" s="2" t="s">
        <v>25</v>
      </c>
      <c r="E462" s="1"/>
      <c r="F462" s="1" t="str">
        <f t="shared" si="48"/>
        <v>NETHERLANDS</v>
      </c>
    </row>
    <row r="463" spans="1:6" x14ac:dyDescent="0.2">
      <c r="A463" s="1">
        <v>2008</v>
      </c>
      <c r="B463" s="1">
        <f t="shared" si="41"/>
        <v>1</v>
      </c>
      <c r="C463" s="1" t="s">
        <v>463</v>
      </c>
      <c r="D463" s="2" t="s">
        <v>25</v>
      </c>
      <c r="E463" s="1"/>
      <c r="F463" s="1" t="str">
        <f t="shared" si="48"/>
        <v>NETHERLANDS</v>
      </c>
    </row>
    <row r="464" spans="1:6" x14ac:dyDescent="0.2">
      <c r="A464" s="1">
        <v>2010</v>
      </c>
      <c r="B464" s="1">
        <f t="shared" si="41"/>
        <v>1</v>
      </c>
      <c r="C464" s="7" t="s">
        <v>464</v>
      </c>
      <c r="D464" s="2" t="s">
        <v>7</v>
      </c>
      <c r="E464" s="1"/>
      <c r="F464" s="1" t="s">
        <v>457</v>
      </c>
    </row>
    <row r="465" spans="1:6" x14ac:dyDescent="0.2">
      <c r="A465" s="1">
        <v>2018</v>
      </c>
      <c r="B465" s="1">
        <f t="shared" si="41"/>
        <v>1</v>
      </c>
      <c r="C465" s="1" t="s">
        <v>465</v>
      </c>
      <c r="D465" s="2" t="s">
        <v>25</v>
      </c>
      <c r="E465" s="1"/>
      <c r="F465" s="1" t="str">
        <f t="shared" ref="F465:F466" si="49">$A$457</f>
        <v>NETHERLANDS</v>
      </c>
    </row>
    <row r="466" spans="1:6" x14ac:dyDescent="0.2">
      <c r="A466" s="1">
        <v>2020</v>
      </c>
      <c r="B466" s="1">
        <f t="shared" si="41"/>
        <v>1</v>
      </c>
      <c r="C466" s="1" t="s">
        <v>466</v>
      </c>
      <c r="D466" s="2" t="s">
        <v>25</v>
      </c>
      <c r="E466" s="1"/>
      <c r="F466" s="1" t="str">
        <f t="shared" si="49"/>
        <v>NETHERLANDS</v>
      </c>
    </row>
    <row r="467" spans="1:6" ht="17" x14ac:dyDescent="0.2">
      <c r="A467" s="8" t="s">
        <v>467</v>
      </c>
      <c r="B467" s="1">
        <f t="shared" si="41"/>
        <v>0</v>
      </c>
      <c r="C467" s="1"/>
      <c r="D467" s="2"/>
      <c r="E467" s="1"/>
      <c r="F467" s="1"/>
    </row>
    <row r="468" spans="1:6" x14ac:dyDescent="0.2">
      <c r="A468" s="1">
        <v>2011</v>
      </c>
      <c r="B468" s="1">
        <f t="shared" si="41"/>
        <v>1</v>
      </c>
      <c r="C468" s="1" t="s">
        <v>468</v>
      </c>
      <c r="D468" s="2" t="s">
        <v>7</v>
      </c>
      <c r="E468" s="1"/>
      <c r="F468" s="1" t="str">
        <f t="shared" ref="F468:F469" si="50">$A$467</f>
        <v>NEW ZEALAND</v>
      </c>
    </row>
    <row r="469" spans="1:6" x14ac:dyDescent="0.2">
      <c r="A469" s="1">
        <v>2018</v>
      </c>
      <c r="B469" s="1">
        <f t="shared" si="41"/>
        <v>1</v>
      </c>
      <c r="C469" s="1" t="s">
        <v>469</v>
      </c>
      <c r="D469" s="2" t="s">
        <v>92</v>
      </c>
      <c r="E469" s="1"/>
      <c r="F469" s="1" t="str">
        <f t="shared" si="50"/>
        <v>NEW ZEALAND</v>
      </c>
    </row>
    <row r="470" spans="1:6" ht="17" x14ac:dyDescent="0.2">
      <c r="A470" s="8" t="s">
        <v>470</v>
      </c>
      <c r="B470" s="1">
        <f t="shared" si="41"/>
        <v>0</v>
      </c>
      <c r="C470" s="1"/>
      <c r="D470" s="2"/>
      <c r="E470" s="1"/>
      <c r="F470" s="1"/>
    </row>
    <row r="471" spans="1:6" x14ac:dyDescent="0.2">
      <c r="A471" s="1">
        <v>2000</v>
      </c>
      <c r="B471" s="1">
        <f t="shared" si="41"/>
        <v>1</v>
      </c>
      <c r="C471" s="1" t="s">
        <v>471</v>
      </c>
      <c r="D471" s="2" t="s">
        <v>7</v>
      </c>
      <c r="E471" s="1"/>
      <c r="F471" s="1" t="str">
        <f t="shared" ref="F471:F504" si="51">$A$470</f>
        <v>NIGERIA</v>
      </c>
    </row>
    <row r="472" spans="1:6" x14ac:dyDescent="0.2">
      <c r="A472" s="1">
        <v>2000</v>
      </c>
      <c r="B472" s="1">
        <f t="shared" si="41"/>
        <v>1</v>
      </c>
      <c r="C472" s="1" t="s">
        <v>472</v>
      </c>
      <c r="D472" s="2" t="s">
        <v>7</v>
      </c>
      <c r="E472" s="1"/>
      <c r="F472" s="1" t="str">
        <f t="shared" si="51"/>
        <v>NIGERIA</v>
      </c>
    </row>
    <row r="473" spans="1:6" x14ac:dyDescent="0.2">
      <c r="A473" s="1">
        <v>2000</v>
      </c>
      <c r="B473" s="1">
        <f t="shared" si="41"/>
        <v>1</v>
      </c>
      <c r="C473" s="1" t="s">
        <v>473</v>
      </c>
      <c r="D473" s="2" t="s">
        <v>7</v>
      </c>
      <c r="E473" s="1"/>
      <c r="F473" s="1" t="str">
        <f t="shared" si="51"/>
        <v>NIGERIA</v>
      </c>
    </row>
    <row r="474" spans="1:6" x14ac:dyDescent="0.2">
      <c r="A474" s="1">
        <v>2000</v>
      </c>
      <c r="B474" s="1">
        <f t="shared" si="41"/>
        <v>1</v>
      </c>
      <c r="C474" s="1" t="s">
        <v>474</v>
      </c>
      <c r="D474" s="2" t="s">
        <v>7</v>
      </c>
      <c r="E474" s="1"/>
      <c r="F474" s="1" t="str">
        <f t="shared" si="51"/>
        <v>NIGERIA</v>
      </c>
    </row>
    <row r="475" spans="1:6" x14ac:dyDescent="0.2">
      <c r="A475" s="1">
        <v>2000</v>
      </c>
      <c r="B475" s="1">
        <f t="shared" si="41"/>
        <v>1</v>
      </c>
      <c r="C475" s="1" t="s">
        <v>475</v>
      </c>
      <c r="D475" s="2" t="s">
        <v>7</v>
      </c>
      <c r="E475" s="1"/>
      <c r="F475" s="1" t="str">
        <f t="shared" si="51"/>
        <v>NIGERIA</v>
      </c>
    </row>
    <row r="476" spans="1:6" x14ac:dyDescent="0.2">
      <c r="A476" s="1">
        <v>2001</v>
      </c>
      <c r="B476" s="1">
        <f t="shared" si="41"/>
        <v>1</v>
      </c>
      <c r="C476" s="1" t="s">
        <v>476</v>
      </c>
      <c r="D476" s="2" t="s">
        <v>7</v>
      </c>
      <c r="E476" s="1"/>
      <c r="F476" s="1" t="str">
        <f t="shared" si="51"/>
        <v>NIGERIA</v>
      </c>
    </row>
    <row r="477" spans="1:6" x14ac:dyDescent="0.2">
      <c r="A477" s="1">
        <v>2004</v>
      </c>
      <c r="B477" s="1">
        <f t="shared" si="41"/>
        <v>1</v>
      </c>
      <c r="C477" s="1" t="s">
        <v>477</v>
      </c>
      <c r="D477" s="2" t="s">
        <v>7</v>
      </c>
      <c r="E477" s="1"/>
      <c r="F477" s="1" t="str">
        <f t="shared" si="51"/>
        <v>NIGERIA</v>
      </c>
    </row>
    <row r="478" spans="1:6" x14ac:dyDescent="0.2">
      <c r="A478" s="1">
        <v>2004</v>
      </c>
      <c r="B478" s="1">
        <f t="shared" si="41"/>
        <v>1</v>
      </c>
      <c r="C478" s="1" t="s">
        <v>478</v>
      </c>
      <c r="D478" s="2" t="s">
        <v>7</v>
      </c>
      <c r="E478" s="1"/>
      <c r="F478" s="1" t="str">
        <f t="shared" si="51"/>
        <v>NIGERIA</v>
      </c>
    </row>
    <row r="479" spans="1:6" x14ac:dyDescent="0.2">
      <c r="A479" s="1">
        <v>2004</v>
      </c>
      <c r="B479" s="1">
        <f t="shared" si="41"/>
        <v>1</v>
      </c>
      <c r="C479" s="1" t="s">
        <v>479</v>
      </c>
      <c r="D479" s="2" t="s">
        <v>25</v>
      </c>
      <c r="E479" s="1"/>
      <c r="F479" s="1" t="str">
        <f t="shared" si="51"/>
        <v>NIGERIA</v>
      </c>
    </row>
    <row r="480" spans="1:6" x14ac:dyDescent="0.2">
      <c r="A480" s="1">
        <v>2004</v>
      </c>
      <c r="B480" s="1">
        <f t="shared" si="41"/>
        <v>1</v>
      </c>
      <c r="C480" s="1" t="s">
        <v>480</v>
      </c>
      <c r="D480" s="2" t="s">
        <v>7</v>
      </c>
      <c r="E480" s="1"/>
      <c r="F480" s="1" t="str">
        <f t="shared" si="51"/>
        <v>NIGERIA</v>
      </c>
    </row>
    <row r="481" spans="1:6" x14ac:dyDescent="0.2">
      <c r="A481" s="1">
        <v>2004</v>
      </c>
      <c r="B481" s="1">
        <f t="shared" si="41"/>
        <v>1</v>
      </c>
      <c r="C481" s="1" t="s">
        <v>481</v>
      </c>
      <c r="D481" s="2" t="s">
        <v>7</v>
      </c>
      <c r="E481" s="1"/>
      <c r="F481" s="1" t="str">
        <f t="shared" si="51"/>
        <v>NIGERIA</v>
      </c>
    </row>
    <row r="482" spans="1:6" x14ac:dyDescent="0.2">
      <c r="A482" s="1">
        <v>2004</v>
      </c>
      <c r="B482" s="1">
        <f t="shared" si="41"/>
        <v>1</v>
      </c>
      <c r="C482" s="1" t="s">
        <v>482</v>
      </c>
      <c r="D482" s="2" t="s">
        <v>7</v>
      </c>
      <c r="E482" s="1"/>
      <c r="F482" s="1" t="str">
        <f t="shared" si="51"/>
        <v>NIGERIA</v>
      </c>
    </row>
    <row r="483" spans="1:6" x14ac:dyDescent="0.2">
      <c r="A483" s="1">
        <v>2004</v>
      </c>
      <c r="B483" s="1">
        <f t="shared" si="41"/>
        <v>1</v>
      </c>
      <c r="C483" s="1" t="s">
        <v>483</v>
      </c>
      <c r="D483" s="2" t="s">
        <v>7</v>
      </c>
      <c r="E483" s="1"/>
      <c r="F483" s="1" t="str">
        <f t="shared" si="51"/>
        <v>NIGERIA</v>
      </c>
    </row>
    <row r="484" spans="1:6" x14ac:dyDescent="0.2">
      <c r="A484" s="1">
        <v>2004</v>
      </c>
      <c r="B484" s="1">
        <f t="shared" si="41"/>
        <v>1</v>
      </c>
      <c r="C484" s="1" t="s">
        <v>484</v>
      </c>
      <c r="D484" s="2" t="s">
        <v>7</v>
      </c>
      <c r="E484" s="1"/>
      <c r="F484" s="1" t="str">
        <f t="shared" si="51"/>
        <v>NIGERIA</v>
      </c>
    </row>
    <row r="485" spans="1:6" x14ac:dyDescent="0.2">
      <c r="A485" s="1">
        <v>2004</v>
      </c>
      <c r="B485" s="1">
        <f t="shared" si="41"/>
        <v>1</v>
      </c>
      <c r="C485" s="1" t="s">
        <v>485</v>
      </c>
      <c r="D485" s="2" t="s">
        <v>7</v>
      </c>
      <c r="E485" s="1"/>
      <c r="F485" s="1" t="str">
        <f t="shared" si="51"/>
        <v>NIGERIA</v>
      </c>
    </row>
    <row r="486" spans="1:6" x14ac:dyDescent="0.2">
      <c r="A486" s="1">
        <v>2004</v>
      </c>
      <c r="B486" s="1">
        <f t="shared" si="41"/>
        <v>1</v>
      </c>
      <c r="C486" s="1" t="s">
        <v>486</v>
      </c>
      <c r="D486" s="2" t="s">
        <v>25</v>
      </c>
      <c r="E486" s="1"/>
      <c r="F486" s="1" t="str">
        <f t="shared" si="51"/>
        <v>NIGERIA</v>
      </c>
    </row>
    <row r="487" spans="1:6" x14ac:dyDescent="0.2">
      <c r="A487" s="1">
        <v>2004</v>
      </c>
      <c r="B487" s="1">
        <f t="shared" si="41"/>
        <v>1</v>
      </c>
      <c r="C487" s="1" t="s">
        <v>487</v>
      </c>
      <c r="D487" s="2" t="s">
        <v>25</v>
      </c>
      <c r="E487" s="1"/>
      <c r="F487" s="1" t="str">
        <f t="shared" si="51"/>
        <v>NIGERIA</v>
      </c>
    </row>
    <row r="488" spans="1:6" x14ac:dyDescent="0.2">
      <c r="A488" s="1">
        <v>2004</v>
      </c>
      <c r="B488" s="1">
        <f t="shared" si="41"/>
        <v>1</v>
      </c>
      <c r="C488" s="1" t="s">
        <v>488</v>
      </c>
      <c r="D488" s="2" t="s">
        <v>25</v>
      </c>
      <c r="E488" s="1"/>
      <c r="F488" s="1" t="str">
        <f t="shared" si="51"/>
        <v>NIGERIA</v>
      </c>
    </row>
    <row r="489" spans="1:6" x14ac:dyDescent="0.2">
      <c r="A489" s="1">
        <v>2004</v>
      </c>
      <c r="B489" s="1">
        <f t="shared" si="41"/>
        <v>1</v>
      </c>
      <c r="C489" s="1" t="s">
        <v>489</v>
      </c>
      <c r="D489" s="2" t="s">
        <v>14</v>
      </c>
      <c r="E489" s="1"/>
      <c r="F489" s="1" t="str">
        <f t="shared" si="51"/>
        <v>NIGERIA</v>
      </c>
    </row>
    <row r="490" spans="1:6" x14ac:dyDescent="0.2">
      <c r="A490" s="1">
        <v>2004</v>
      </c>
      <c r="B490" s="1">
        <f t="shared" si="41"/>
        <v>1</v>
      </c>
      <c r="C490" s="1" t="s">
        <v>490</v>
      </c>
      <c r="D490" s="2" t="s">
        <v>7</v>
      </c>
      <c r="E490" s="1"/>
      <c r="F490" s="1" t="str">
        <f t="shared" si="51"/>
        <v>NIGERIA</v>
      </c>
    </row>
    <row r="491" spans="1:6" x14ac:dyDescent="0.2">
      <c r="A491" s="1">
        <v>2008</v>
      </c>
      <c r="B491" s="1">
        <f t="shared" si="41"/>
        <v>1</v>
      </c>
      <c r="C491" s="1" t="s">
        <v>491</v>
      </c>
      <c r="D491" s="2" t="s">
        <v>7</v>
      </c>
      <c r="E491" s="1"/>
      <c r="F491" s="1" t="str">
        <f t="shared" si="51"/>
        <v>NIGERIA</v>
      </c>
    </row>
    <row r="492" spans="1:6" x14ac:dyDescent="0.2">
      <c r="A492" s="1">
        <v>2008</v>
      </c>
      <c r="B492" s="1">
        <f t="shared" si="41"/>
        <v>1</v>
      </c>
      <c r="C492" s="1" t="s">
        <v>492</v>
      </c>
      <c r="D492" s="2" t="s">
        <v>14</v>
      </c>
      <c r="E492" s="1"/>
      <c r="F492" s="1" t="str">
        <f t="shared" si="51"/>
        <v>NIGERIA</v>
      </c>
    </row>
    <row r="493" spans="1:6" x14ac:dyDescent="0.2">
      <c r="A493" s="1">
        <v>2008</v>
      </c>
      <c r="B493" s="1">
        <f t="shared" si="41"/>
        <v>1</v>
      </c>
      <c r="C493" s="1" t="s">
        <v>493</v>
      </c>
      <c r="D493" s="2" t="s">
        <v>25</v>
      </c>
      <c r="E493" s="1"/>
      <c r="F493" s="1" t="str">
        <f t="shared" si="51"/>
        <v>NIGERIA</v>
      </c>
    </row>
    <row r="494" spans="1:6" x14ac:dyDescent="0.2">
      <c r="A494" s="1">
        <v>2008</v>
      </c>
      <c r="B494" s="1">
        <f t="shared" si="41"/>
        <v>1</v>
      </c>
      <c r="C494" s="1" t="s">
        <v>494</v>
      </c>
      <c r="D494" s="2" t="s">
        <v>7</v>
      </c>
      <c r="E494" s="1"/>
      <c r="F494" s="1" t="str">
        <f t="shared" si="51"/>
        <v>NIGERIA</v>
      </c>
    </row>
    <row r="495" spans="1:6" x14ac:dyDescent="0.2">
      <c r="A495" s="1">
        <v>2008</v>
      </c>
      <c r="B495" s="1">
        <f t="shared" si="41"/>
        <v>1</v>
      </c>
      <c r="C495" s="1" t="s">
        <v>495</v>
      </c>
      <c r="D495" s="2" t="s">
        <v>7</v>
      </c>
      <c r="E495" s="1"/>
      <c r="F495" s="1" t="str">
        <f t="shared" si="51"/>
        <v>NIGERIA</v>
      </c>
    </row>
    <row r="496" spans="1:6" x14ac:dyDescent="0.2">
      <c r="A496" s="1">
        <v>2008</v>
      </c>
      <c r="B496" s="1">
        <f t="shared" si="41"/>
        <v>1</v>
      </c>
      <c r="C496" s="1" t="s">
        <v>496</v>
      </c>
      <c r="D496" s="2" t="s">
        <v>7</v>
      </c>
      <c r="E496" s="1"/>
      <c r="F496" s="1" t="str">
        <f t="shared" si="51"/>
        <v>NIGERIA</v>
      </c>
    </row>
    <row r="497" spans="1:6" x14ac:dyDescent="0.2">
      <c r="A497" s="1">
        <v>2008</v>
      </c>
      <c r="B497" s="1">
        <f t="shared" si="41"/>
        <v>1</v>
      </c>
      <c r="C497" s="1" t="s">
        <v>497</v>
      </c>
      <c r="D497" s="2" t="s">
        <v>7</v>
      </c>
      <c r="E497" s="1"/>
      <c r="F497" s="1" t="str">
        <f t="shared" si="51"/>
        <v>NIGERIA</v>
      </c>
    </row>
    <row r="498" spans="1:6" x14ac:dyDescent="0.2">
      <c r="A498" s="1">
        <v>2011</v>
      </c>
      <c r="B498" s="1">
        <f t="shared" si="41"/>
        <v>1</v>
      </c>
      <c r="C498" s="1" t="s">
        <v>498</v>
      </c>
      <c r="D498" s="2" t="s">
        <v>7</v>
      </c>
      <c r="E498" s="1"/>
      <c r="F498" s="1" t="str">
        <f t="shared" si="51"/>
        <v>NIGERIA</v>
      </c>
    </row>
    <row r="499" spans="1:6" x14ac:dyDescent="0.2">
      <c r="A499" s="1">
        <v>2013</v>
      </c>
      <c r="B499" s="1">
        <f t="shared" si="41"/>
        <v>1</v>
      </c>
      <c r="C499" s="1" t="s">
        <v>499</v>
      </c>
      <c r="D499" s="2" t="s">
        <v>7</v>
      </c>
      <c r="E499" s="1"/>
      <c r="F499" s="1" t="str">
        <f t="shared" si="51"/>
        <v>NIGERIA</v>
      </c>
    </row>
    <row r="500" spans="1:6" x14ac:dyDescent="0.2">
      <c r="A500" s="1">
        <v>2020</v>
      </c>
      <c r="B500" s="1">
        <f t="shared" si="41"/>
        <v>1</v>
      </c>
      <c r="C500" s="1" t="s">
        <v>500</v>
      </c>
      <c r="D500" s="2" t="s">
        <v>25</v>
      </c>
      <c r="E500" s="1"/>
      <c r="F500" s="1" t="str">
        <f t="shared" si="51"/>
        <v>NIGERIA</v>
      </c>
    </row>
    <row r="501" spans="1:6" x14ac:dyDescent="0.2">
      <c r="A501" s="1">
        <v>2021</v>
      </c>
      <c r="B501" s="1">
        <f t="shared" si="41"/>
        <v>1</v>
      </c>
      <c r="C501" s="1" t="s">
        <v>501</v>
      </c>
      <c r="D501" s="2" t="s">
        <v>25</v>
      </c>
      <c r="E501" s="1"/>
      <c r="F501" s="1" t="str">
        <f t="shared" si="51"/>
        <v>NIGERIA</v>
      </c>
    </row>
    <row r="502" spans="1:6" x14ac:dyDescent="0.2">
      <c r="A502" s="1">
        <v>2022</v>
      </c>
      <c r="B502" s="1">
        <f t="shared" si="41"/>
        <v>1</v>
      </c>
      <c r="C502" s="1" t="s">
        <v>502</v>
      </c>
      <c r="D502" s="2" t="s">
        <v>14</v>
      </c>
      <c r="E502" s="1"/>
      <c r="F502" s="1" t="str">
        <f t="shared" si="51"/>
        <v>NIGERIA</v>
      </c>
    </row>
    <row r="503" spans="1:6" x14ac:dyDescent="0.2">
      <c r="A503" s="1">
        <v>2022</v>
      </c>
      <c r="B503" s="1">
        <f t="shared" si="41"/>
        <v>1</v>
      </c>
      <c r="C503" s="1" t="s">
        <v>503</v>
      </c>
      <c r="D503" s="2" t="s">
        <v>7</v>
      </c>
      <c r="E503" s="1"/>
      <c r="F503" s="1" t="str">
        <f t="shared" si="51"/>
        <v>NIGERIA</v>
      </c>
    </row>
    <row r="504" spans="1:6" x14ac:dyDescent="0.2">
      <c r="A504" s="1">
        <v>2024</v>
      </c>
      <c r="B504" s="1">
        <f t="shared" si="41"/>
        <v>1</v>
      </c>
      <c r="C504" s="1" t="s">
        <v>504</v>
      </c>
      <c r="D504" s="2" t="s">
        <v>25</v>
      </c>
      <c r="E504" s="1"/>
      <c r="F504" s="1" t="str">
        <f t="shared" si="51"/>
        <v>NIGERIA</v>
      </c>
    </row>
    <row r="505" spans="1:6" ht="17" x14ac:dyDescent="0.2">
      <c r="A505" s="8" t="s">
        <v>505</v>
      </c>
      <c r="B505" s="1">
        <f t="shared" si="41"/>
        <v>0</v>
      </c>
      <c r="C505" s="1"/>
      <c r="D505" s="2"/>
      <c r="E505" s="1"/>
      <c r="F505" s="1"/>
    </row>
    <row r="506" spans="1:6" x14ac:dyDescent="0.2">
      <c r="A506" s="1">
        <v>2017</v>
      </c>
      <c r="B506" s="1">
        <f t="shared" si="41"/>
        <v>1</v>
      </c>
      <c r="C506" s="1" t="s">
        <v>506</v>
      </c>
      <c r="D506" s="2" t="s">
        <v>25</v>
      </c>
      <c r="E506" s="1"/>
      <c r="F506" s="1" t="str">
        <f>$A$505</f>
        <v>NORWAY</v>
      </c>
    </row>
    <row r="507" spans="1:6" ht="17" x14ac:dyDescent="0.2">
      <c r="A507" s="8" t="s">
        <v>507</v>
      </c>
      <c r="B507" s="1">
        <f t="shared" si="41"/>
        <v>0</v>
      </c>
      <c r="C507" s="1"/>
      <c r="D507" s="2"/>
      <c r="E507" s="1"/>
      <c r="F507" s="1"/>
    </row>
    <row r="508" spans="1:6" x14ac:dyDescent="0.2">
      <c r="A508" s="13">
        <v>2012</v>
      </c>
      <c r="B508" s="1">
        <f t="shared" si="41"/>
        <v>1</v>
      </c>
      <c r="C508" s="7" t="s">
        <v>508</v>
      </c>
      <c r="D508" s="2" t="s">
        <v>7</v>
      </c>
      <c r="E508" s="1"/>
      <c r="F508" s="1" t="s">
        <v>507</v>
      </c>
    </row>
    <row r="509" spans="1:6" x14ac:dyDescent="0.2">
      <c r="A509" s="13">
        <v>2012</v>
      </c>
      <c r="B509" s="1">
        <f t="shared" si="41"/>
        <v>1</v>
      </c>
      <c r="C509" s="7" t="s">
        <v>509</v>
      </c>
      <c r="D509" s="2" t="s">
        <v>7</v>
      </c>
      <c r="E509" s="1"/>
      <c r="F509" s="1" t="s">
        <v>507</v>
      </c>
    </row>
    <row r="510" spans="1:6" x14ac:dyDescent="0.2">
      <c r="A510" s="13">
        <v>2012</v>
      </c>
      <c r="B510" s="1">
        <f t="shared" si="41"/>
        <v>1</v>
      </c>
      <c r="C510" s="7" t="s">
        <v>510</v>
      </c>
      <c r="D510" s="2" t="s">
        <v>7</v>
      </c>
      <c r="E510" s="1"/>
      <c r="F510" s="1" t="s">
        <v>507</v>
      </c>
    </row>
    <row r="511" spans="1:6" x14ac:dyDescent="0.2">
      <c r="A511" s="13">
        <v>2017</v>
      </c>
      <c r="B511" s="1">
        <f t="shared" si="41"/>
        <v>1</v>
      </c>
      <c r="C511" s="7" t="s">
        <v>511</v>
      </c>
      <c r="D511" s="2" t="s">
        <v>7</v>
      </c>
      <c r="E511" s="1"/>
      <c r="F511" s="1" t="s">
        <v>507</v>
      </c>
    </row>
    <row r="512" spans="1:6" x14ac:dyDescent="0.2">
      <c r="A512" s="13">
        <v>2018</v>
      </c>
      <c r="B512" s="1">
        <f t="shared" si="41"/>
        <v>1</v>
      </c>
      <c r="C512" s="7" t="s">
        <v>512</v>
      </c>
      <c r="D512" s="2" t="s">
        <v>7</v>
      </c>
      <c r="E512" s="1"/>
      <c r="F512" s="1" t="s">
        <v>507</v>
      </c>
    </row>
    <row r="513" spans="1:6" x14ac:dyDescent="0.2">
      <c r="A513" s="13">
        <v>2019</v>
      </c>
      <c r="B513" s="1">
        <f t="shared" si="41"/>
        <v>1</v>
      </c>
      <c r="C513" s="7" t="s">
        <v>513</v>
      </c>
      <c r="D513" s="2" t="s">
        <v>7</v>
      </c>
      <c r="E513" s="1"/>
      <c r="F513" s="1" t="s">
        <v>507</v>
      </c>
    </row>
    <row r="514" spans="1:6" ht="17" x14ac:dyDescent="0.2">
      <c r="A514" s="8" t="s">
        <v>514</v>
      </c>
      <c r="B514" s="1">
        <f t="shared" si="41"/>
        <v>0</v>
      </c>
      <c r="C514" s="1"/>
      <c r="D514" s="2"/>
      <c r="E514" s="1"/>
      <c r="F514" s="1"/>
    </row>
    <row r="515" spans="1:6" x14ac:dyDescent="0.2">
      <c r="A515" s="1">
        <v>2015</v>
      </c>
      <c r="B515" s="1">
        <f t="shared" si="41"/>
        <v>1</v>
      </c>
      <c r="C515" s="1" t="s">
        <v>515</v>
      </c>
      <c r="D515" s="2" t="s">
        <v>14</v>
      </c>
      <c r="E515" s="1"/>
      <c r="F515" s="1" t="str">
        <f t="shared" ref="F515:F516" si="52">$A$514</f>
        <v>PANAMA</v>
      </c>
    </row>
    <row r="516" spans="1:6" x14ac:dyDescent="0.2">
      <c r="A516" s="1">
        <v>2017</v>
      </c>
      <c r="B516" s="1">
        <f t="shared" si="41"/>
        <v>1</v>
      </c>
      <c r="C516" s="1" t="s">
        <v>516</v>
      </c>
      <c r="D516" s="2" t="s">
        <v>14</v>
      </c>
      <c r="E516" s="1"/>
      <c r="F516" s="1" t="str">
        <f t="shared" si="52"/>
        <v>PANAMA</v>
      </c>
    </row>
    <row r="517" spans="1:6" x14ac:dyDescent="0.2">
      <c r="A517" s="13">
        <v>2017</v>
      </c>
      <c r="B517" s="1">
        <f t="shared" si="41"/>
        <v>1</v>
      </c>
      <c r="C517" s="7" t="s">
        <v>517</v>
      </c>
      <c r="D517" s="2" t="s">
        <v>7</v>
      </c>
      <c r="E517" s="1"/>
      <c r="F517" s="1" t="s">
        <v>514</v>
      </c>
    </row>
    <row r="518" spans="1:6" x14ac:dyDescent="0.2">
      <c r="A518" s="13">
        <v>2017</v>
      </c>
      <c r="B518" s="1">
        <f t="shared" si="41"/>
        <v>1</v>
      </c>
      <c r="C518" s="7" t="s">
        <v>518</v>
      </c>
      <c r="D518" s="2" t="s">
        <v>92</v>
      </c>
      <c r="E518" s="1"/>
      <c r="F518" s="1" t="s">
        <v>514</v>
      </c>
    </row>
    <row r="519" spans="1:6" x14ac:dyDescent="0.2">
      <c r="A519" s="13">
        <v>2019</v>
      </c>
      <c r="B519" s="1">
        <f t="shared" si="41"/>
        <v>1</v>
      </c>
      <c r="C519" s="7" t="s">
        <v>519</v>
      </c>
      <c r="D519" s="2" t="s">
        <v>25</v>
      </c>
      <c r="E519" s="1"/>
      <c r="F519" s="1" t="s">
        <v>514</v>
      </c>
    </row>
    <row r="520" spans="1:6" ht="17" x14ac:dyDescent="0.2">
      <c r="A520" s="8" t="s">
        <v>520</v>
      </c>
      <c r="B520" s="1">
        <f t="shared" si="41"/>
        <v>0</v>
      </c>
      <c r="C520" s="1"/>
      <c r="D520" s="2"/>
      <c r="E520" s="1"/>
      <c r="F520" s="1"/>
    </row>
    <row r="521" spans="1:6" x14ac:dyDescent="0.2">
      <c r="A521" s="13">
        <v>2003</v>
      </c>
      <c r="B521" s="1">
        <f t="shared" si="41"/>
        <v>1</v>
      </c>
      <c r="C521" s="7" t="s">
        <v>521</v>
      </c>
      <c r="D521" s="2" t="s">
        <v>7</v>
      </c>
      <c r="E521" s="1"/>
      <c r="F521" s="1" t="s">
        <v>520</v>
      </c>
    </row>
    <row r="522" spans="1:6" x14ac:dyDescent="0.2">
      <c r="A522" s="13">
        <v>2003</v>
      </c>
      <c r="B522" s="1">
        <f t="shared" si="41"/>
        <v>1</v>
      </c>
      <c r="C522" s="7" t="s">
        <v>522</v>
      </c>
      <c r="D522" s="2" t="s">
        <v>7</v>
      </c>
      <c r="E522" s="1"/>
      <c r="F522" s="1" t="s">
        <v>520</v>
      </c>
    </row>
    <row r="523" spans="1:6" x14ac:dyDescent="0.2">
      <c r="A523" s="13">
        <v>2003</v>
      </c>
      <c r="B523" s="1">
        <f t="shared" si="41"/>
        <v>1</v>
      </c>
      <c r="C523" s="7" t="s">
        <v>523</v>
      </c>
      <c r="D523" s="2" t="s">
        <v>7</v>
      </c>
      <c r="E523" s="1"/>
      <c r="F523" s="1" t="s">
        <v>520</v>
      </c>
    </row>
    <row r="524" spans="1:6" x14ac:dyDescent="0.2">
      <c r="A524" s="13">
        <v>2003</v>
      </c>
      <c r="B524" s="1">
        <f t="shared" si="41"/>
        <v>1</v>
      </c>
      <c r="C524" s="7" t="s">
        <v>524</v>
      </c>
      <c r="D524" s="2" t="s">
        <v>7</v>
      </c>
      <c r="E524" s="1"/>
      <c r="F524" s="1" t="s">
        <v>520</v>
      </c>
    </row>
    <row r="525" spans="1:6" x14ac:dyDescent="0.2">
      <c r="A525" s="13">
        <v>2011</v>
      </c>
      <c r="B525" s="1">
        <f t="shared" si="41"/>
        <v>1</v>
      </c>
      <c r="C525" s="7" t="s">
        <v>525</v>
      </c>
      <c r="D525" s="2" t="s">
        <v>7</v>
      </c>
      <c r="E525" s="1"/>
      <c r="F525" s="1" t="s">
        <v>520</v>
      </c>
    </row>
    <row r="526" spans="1:6" ht="17" x14ac:dyDescent="0.2">
      <c r="A526" s="8" t="s">
        <v>526</v>
      </c>
      <c r="B526" s="1">
        <f t="shared" si="41"/>
        <v>0</v>
      </c>
      <c r="C526" s="1"/>
      <c r="D526" s="2"/>
      <c r="E526" s="1"/>
      <c r="F526" s="1"/>
    </row>
    <row r="527" spans="1:6" x14ac:dyDescent="0.2">
      <c r="A527" s="1">
        <v>2000</v>
      </c>
      <c r="B527" s="1">
        <f t="shared" si="41"/>
        <v>1</v>
      </c>
      <c r="C527" s="1" t="s">
        <v>527</v>
      </c>
      <c r="D527" s="2" t="s">
        <v>7</v>
      </c>
      <c r="E527" s="1"/>
      <c r="F527" s="1" t="str">
        <f t="shared" ref="F527:F540" si="53">$A$526</f>
        <v>PHILIPPINES</v>
      </c>
    </row>
    <row r="528" spans="1:6" x14ac:dyDescent="0.2">
      <c r="A528" s="1">
        <v>2001</v>
      </c>
      <c r="B528" s="1">
        <f t="shared" si="41"/>
        <v>1</v>
      </c>
      <c r="C528" s="1" t="s">
        <v>528</v>
      </c>
      <c r="D528" s="2" t="s">
        <v>7</v>
      </c>
      <c r="E528" s="1"/>
      <c r="F528" s="1" t="str">
        <f t="shared" si="53"/>
        <v>PHILIPPINES</v>
      </c>
    </row>
    <row r="529" spans="1:6" x14ac:dyDescent="0.2">
      <c r="A529" s="1">
        <v>2002</v>
      </c>
      <c r="B529" s="1">
        <f t="shared" si="41"/>
        <v>1</v>
      </c>
      <c r="C529" s="1" t="s">
        <v>529</v>
      </c>
      <c r="D529" s="2" t="s">
        <v>7</v>
      </c>
      <c r="E529" s="1"/>
      <c r="F529" s="1" t="str">
        <f t="shared" si="53"/>
        <v>PHILIPPINES</v>
      </c>
    </row>
    <row r="530" spans="1:6" x14ac:dyDescent="0.2">
      <c r="A530" s="1">
        <v>2002</v>
      </c>
      <c r="B530" s="1">
        <f t="shared" si="41"/>
        <v>1</v>
      </c>
      <c r="C530" s="1" t="s">
        <v>530</v>
      </c>
      <c r="D530" s="2" t="s">
        <v>7</v>
      </c>
      <c r="E530" s="1"/>
      <c r="F530" s="1" t="str">
        <f t="shared" si="53"/>
        <v>PHILIPPINES</v>
      </c>
    </row>
    <row r="531" spans="1:6" x14ac:dyDescent="0.2">
      <c r="A531" s="1">
        <v>2002</v>
      </c>
      <c r="B531" s="1">
        <f t="shared" si="41"/>
        <v>1</v>
      </c>
      <c r="C531" s="1" t="s">
        <v>531</v>
      </c>
      <c r="D531" s="2" t="s">
        <v>7</v>
      </c>
      <c r="E531" s="1"/>
      <c r="F531" s="1" t="str">
        <f t="shared" si="53"/>
        <v>PHILIPPINES</v>
      </c>
    </row>
    <row r="532" spans="1:6" x14ac:dyDescent="0.2">
      <c r="A532" s="1">
        <v>2003</v>
      </c>
      <c r="B532" s="1">
        <f t="shared" si="41"/>
        <v>1</v>
      </c>
      <c r="C532" s="1" t="s">
        <v>532</v>
      </c>
      <c r="D532" s="2" t="s">
        <v>7</v>
      </c>
      <c r="E532" s="1"/>
      <c r="F532" s="1" t="str">
        <f t="shared" si="53"/>
        <v>PHILIPPINES</v>
      </c>
    </row>
    <row r="533" spans="1:6" x14ac:dyDescent="0.2">
      <c r="A533" s="1">
        <v>2004</v>
      </c>
      <c r="B533" s="1">
        <f t="shared" si="41"/>
        <v>1</v>
      </c>
      <c r="C533" s="1" t="s">
        <v>533</v>
      </c>
      <c r="D533" s="2" t="s">
        <v>7</v>
      </c>
      <c r="E533" s="1"/>
      <c r="F533" s="1" t="str">
        <f t="shared" si="53"/>
        <v>PHILIPPINES</v>
      </c>
    </row>
    <row r="534" spans="1:6" x14ac:dyDescent="0.2">
      <c r="A534" s="1">
        <v>2004</v>
      </c>
      <c r="B534" s="1">
        <f t="shared" si="41"/>
        <v>1</v>
      </c>
      <c r="C534" s="1" t="s">
        <v>534</v>
      </c>
      <c r="D534" s="2" t="s">
        <v>7</v>
      </c>
      <c r="E534" s="1"/>
      <c r="F534" s="1" t="str">
        <f t="shared" si="53"/>
        <v>PHILIPPINES</v>
      </c>
    </row>
    <row r="535" spans="1:6" x14ac:dyDescent="0.2">
      <c r="A535" s="1">
        <v>2004</v>
      </c>
      <c r="B535" s="1">
        <f t="shared" si="41"/>
        <v>1</v>
      </c>
      <c r="C535" s="1" t="s">
        <v>535</v>
      </c>
      <c r="D535" s="2" t="s">
        <v>7</v>
      </c>
      <c r="E535" s="1"/>
      <c r="F535" s="1" t="str">
        <f t="shared" si="53"/>
        <v>PHILIPPINES</v>
      </c>
    </row>
    <row r="536" spans="1:6" x14ac:dyDescent="0.2">
      <c r="A536" s="1">
        <v>2004</v>
      </c>
      <c r="B536" s="1">
        <f t="shared" si="41"/>
        <v>1</v>
      </c>
      <c r="C536" s="1" t="s">
        <v>536</v>
      </c>
      <c r="D536" s="2" t="s">
        <v>7</v>
      </c>
      <c r="E536" s="1"/>
      <c r="F536" s="1" t="str">
        <f t="shared" si="53"/>
        <v>PHILIPPINES</v>
      </c>
    </row>
    <row r="537" spans="1:6" x14ac:dyDescent="0.2">
      <c r="A537" s="1">
        <v>2004</v>
      </c>
      <c r="B537" s="1">
        <f t="shared" si="41"/>
        <v>1</v>
      </c>
      <c r="C537" s="1" t="s">
        <v>537</v>
      </c>
      <c r="D537" s="2" t="s">
        <v>7</v>
      </c>
      <c r="E537" s="1"/>
      <c r="F537" s="1" t="str">
        <f t="shared" si="53"/>
        <v>PHILIPPINES</v>
      </c>
    </row>
    <row r="538" spans="1:6" x14ac:dyDescent="0.2">
      <c r="A538" s="1">
        <v>2005</v>
      </c>
      <c r="B538" s="1">
        <f t="shared" si="41"/>
        <v>1</v>
      </c>
      <c r="C538" s="1" t="s">
        <v>538</v>
      </c>
      <c r="D538" s="2" t="s">
        <v>7</v>
      </c>
      <c r="E538" s="1"/>
      <c r="F538" s="1" t="str">
        <f t="shared" si="53"/>
        <v>PHILIPPINES</v>
      </c>
    </row>
    <row r="539" spans="1:6" x14ac:dyDescent="0.2">
      <c r="A539" s="1">
        <v>2006</v>
      </c>
      <c r="B539" s="1">
        <f t="shared" si="41"/>
        <v>1</v>
      </c>
      <c r="C539" s="1" t="s">
        <v>539</v>
      </c>
      <c r="D539" s="2" t="s">
        <v>7</v>
      </c>
      <c r="E539" s="1"/>
      <c r="F539" s="1" t="str">
        <f t="shared" si="53"/>
        <v>PHILIPPINES</v>
      </c>
    </row>
    <row r="540" spans="1:6" x14ac:dyDescent="0.2">
      <c r="A540" s="1">
        <v>2007</v>
      </c>
      <c r="B540" s="1">
        <f t="shared" si="41"/>
        <v>1</v>
      </c>
      <c r="C540" s="1" t="s">
        <v>540</v>
      </c>
      <c r="D540" s="2" t="s">
        <v>7</v>
      </c>
      <c r="E540" s="1"/>
      <c r="F540" s="1" t="str">
        <f t="shared" si="53"/>
        <v>PHILIPPINES</v>
      </c>
    </row>
    <row r="541" spans="1:6" x14ac:dyDescent="0.2">
      <c r="A541" s="1">
        <v>2007</v>
      </c>
      <c r="B541" s="1">
        <f t="shared" si="41"/>
        <v>1</v>
      </c>
      <c r="C541" s="7" t="s">
        <v>541</v>
      </c>
      <c r="D541" s="2" t="s">
        <v>7</v>
      </c>
      <c r="E541" s="1"/>
      <c r="F541" s="1" t="s">
        <v>526</v>
      </c>
    </row>
    <row r="542" spans="1:6" x14ac:dyDescent="0.2">
      <c r="A542" s="1">
        <v>2007</v>
      </c>
      <c r="B542" s="1">
        <f t="shared" si="41"/>
        <v>1</v>
      </c>
      <c r="C542" s="7" t="s">
        <v>542</v>
      </c>
      <c r="D542" s="2" t="s">
        <v>7</v>
      </c>
      <c r="E542" s="1"/>
      <c r="F542" s="1" t="s">
        <v>526</v>
      </c>
    </row>
    <row r="543" spans="1:6" x14ac:dyDescent="0.2">
      <c r="A543" s="1">
        <v>2009</v>
      </c>
      <c r="B543" s="1">
        <f t="shared" si="41"/>
        <v>1</v>
      </c>
      <c r="C543" s="1" t="s">
        <v>543</v>
      </c>
      <c r="D543" s="2" t="s">
        <v>7</v>
      </c>
      <c r="E543" s="1"/>
      <c r="F543" s="1" t="str">
        <f>$A$526</f>
        <v>PHILIPPINES</v>
      </c>
    </row>
    <row r="544" spans="1:6" x14ac:dyDescent="0.2">
      <c r="A544" s="1">
        <v>2009</v>
      </c>
      <c r="B544" s="1">
        <f t="shared" si="41"/>
        <v>1</v>
      </c>
      <c r="C544" s="7" t="s">
        <v>544</v>
      </c>
      <c r="D544" s="2" t="s">
        <v>7</v>
      </c>
      <c r="E544" s="1"/>
      <c r="F544" s="1" t="s">
        <v>526</v>
      </c>
    </row>
    <row r="545" spans="1:6" x14ac:dyDescent="0.2">
      <c r="A545" s="1">
        <v>2011</v>
      </c>
      <c r="B545" s="1">
        <f t="shared" si="41"/>
        <v>1</v>
      </c>
      <c r="C545" s="1" t="s">
        <v>545</v>
      </c>
      <c r="D545" s="2" t="s">
        <v>7</v>
      </c>
      <c r="E545" s="1"/>
      <c r="F545" s="1" t="str">
        <f t="shared" ref="F545:F558" si="54">$A$526</f>
        <v>PHILIPPINES</v>
      </c>
    </row>
    <row r="546" spans="1:6" x14ac:dyDescent="0.2">
      <c r="A546" s="1">
        <v>2012</v>
      </c>
      <c r="B546" s="1">
        <f t="shared" si="41"/>
        <v>1</v>
      </c>
      <c r="C546" s="1" t="s">
        <v>546</v>
      </c>
      <c r="D546" s="2" t="s">
        <v>7</v>
      </c>
      <c r="E546" s="22"/>
      <c r="F546" s="1" t="str">
        <f t="shared" si="54"/>
        <v>PHILIPPINES</v>
      </c>
    </row>
    <row r="547" spans="1:6" x14ac:dyDescent="0.2">
      <c r="A547" s="1">
        <v>2012</v>
      </c>
      <c r="B547" s="1">
        <f t="shared" si="41"/>
        <v>1</v>
      </c>
      <c r="C547" s="1" t="s">
        <v>547</v>
      </c>
      <c r="D547" s="2" t="s">
        <v>7</v>
      </c>
      <c r="E547" s="1"/>
      <c r="F547" s="1" t="str">
        <f t="shared" si="54"/>
        <v>PHILIPPINES</v>
      </c>
    </row>
    <row r="548" spans="1:6" x14ac:dyDescent="0.2">
      <c r="A548" s="1">
        <v>2014</v>
      </c>
      <c r="B548" s="1">
        <f t="shared" si="41"/>
        <v>1</v>
      </c>
      <c r="C548" s="1" t="s">
        <v>548</v>
      </c>
      <c r="D548" s="2" t="s">
        <v>7</v>
      </c>
      <c r="E548" s="1"/>
      <c r="F548" s="1" t="str">
        <f t="shared" si="54"/>
        <v>PHILIPPINES</v>
      </c>
    </row>
    <row r="549" spans="1:6" x14ac:dyDescent="0.2">
      <c r="A549" s="1">
        <v>2014</v>
      </c>
      <c r="B549" s="1">
        <f t="shared" si="41"/>
        <v>1</v>
      </c>
      <c r="C549" s="1" t="s">
        <v>549</v>
      </c>
      <c r="D549" s="2" t="s">
        <v>7</v>
      </c>
      <c r="E549" s="1"/>
      <c r="F549" s="1" t="str">
        <f t="shared" si="54"/>
        <v>PHILIPPINES</v>
      </c>
    </row>
    <row r="550" spans="1:6" x14ac:dyDescent="0.2">
      <c r="A550" s="1">
        <v>2014</v>
      </c>
      <c r="B550" s="1">
        <f t="shared" si="41"/>
        <v>1</v>
      </c>
      <c r="C550" s="1" t="s">
        <v>550</v>
      </c>
      <c r="D550" s="2" t="s">
        <v>7</v>
      </c>
      <c r="E550" s="1"/>
      <c r="F550" s="1" t="str">
        <f t="shared" si="54"/>
        <v>PHILIPPINES</v>
      </c>
    </row>
    <row r="551" spans="1:6" x14ac:dyDescent="0.2">
      <c r="A551" s="1">
        <v>2014</v>
      </c>
      <c r="B551" s="1">
        <f t="shared" si="41"/>
        <v>1</v>
      </c>
      <c r="C551" s="1" t="s">
        <v>551</v>
      </c>
      <c r="D551" s="2" t="s">
        <v>7</v>
      </c>
      <c r="E551" s="22"/>
      <c r="F551" s="1" t="str">
        <f t="shared" si="54"/>
        <v>PHILIPPINES</v>
      </c>
    </row>
    <row r="552" spans="1:6" x14ac:dyDescent="0.2">
      <c r="A552" s="1">
        <v>2015</v>
      </c>
      <c r="B552" s="1">
        <f t="shared" si="41"/>
        <v>1</v>
      </c>
      <c r="C552" s="1" t="s">
        <v>552</v>
      </c>
      <c r="D552" s="2" t="s">
        <v>7</v>
      </c>
      <c r="E552" s="1"/>
      <c r="F552" s="1" t="str">
        <f t="shared" si="54"/>
        <v>PHILIPPINES</v>
      </c>
    </row>
    <row r="553" spans="1:6" x14ac:dyDescent="0.2">
      <c r="A553" s="1">
        <v>2016</v>
      </c>
      <c r="B553" s="1">
        <f t="shared" si="41"/>
        <v>1</v>
      </c>
      <c r="C553" s="1" t="s">
        <v>553</v>
      </c>
      <c r="D553" s="2" t="s">
        <v>25</v>
      </c>
      <c r="E553" s="1"/>
      <c r="F553" s="1" t="str">
        <f t="shared" si="54"/>
        <v>PHILIPPINES</v>
      </c>
    </row>
    <row r="554" spans="1:6" x14ac:dyDescent="0.2">
      <c r="A554" s="1">
        <v>2016</v>
      </c>
      <c r="B554" s="1">
        <f t="shared" si="41"/>
        <v>1</v>
      </c>
      <c r="C554" s="1" t="s">
        <v>554</v>
      </c>
      <c r="D554" s="2" t="s">
        <v>7</v>
      </c>
      <c r="E554" s="1"/>
      <c r="F554" s="1" t="str">
        <f t="shared" si="54"/>
        <v>PHILIPPINES</v>
      </c>
    </row>
    <row r="555" spans="1:6" x14ac:dyDescent="0.2">
      <c r="A555" s="1">
        <v>2017</v>
      </c>
      <c r="B555" s="1">
        <f t="shared" si="41"/>
        <v>1</v>
      </c>
      <c r="C555" s="1" t="s">
        <v>555</v>
      </c>
      <c r="D555" s="2" t="s">
        <v>7</v>
      </c>
      <c r="E555" s="1"/>
      <c r="F555" s="1" t="str">
        <f t="shared" si="54"/>
        <v>PHILIPPINES</v>
      </c>
    </row>
    <row r="556" spans="1:6" x14ac:dyDescent="0.2">
      <c r="A556" s="1">
        <v>2018</v>
      </c>
      <c r="B556" s="1">
        <f t="shared" si="41"/>
        <v>1</v>
      </c>
      <c r="C556" s="1" t="s">
        <v>556</v>
      </c>
      <c r="D556" s="2" t="s">
        <v>25</v>
      </c>
      <c r="E556" s="1"/>
      <c r="F556" s="1" t="str">
        <f t="shared" si="54"/>
        <v>PHILIPPINES</v>
      </c>
    </row>
    <row r="557" spans="1:6" x14ac:dyDescent="0.2">
      <c r="A557" s="1">
        <v>2022</v>
      </c>
      <c r="B557" s="1">
        <f t="shared" si="41"/>
        <v>1</v>
      </c>
      <c r="C557" s="1" t="s">
        <v>557</v>
      </c>
      <c r="D557" s="2" t="s">
        <v>7</v>
      </c>
      <c r="E557" s="1"/>
      <c r="F557" s="1" t="str">
        <f t="shared" si="54"/>
        <v>PHILIPPINES</v>
      </c>
    </row>
    <row r="558" spans="1:6" x14ac:dyDescent="0.2">
      <c r="A558" s="1">
        <v>2023</v>
      </c>
      <c r="B558" s="1">
        <f t="shared" si="41"/>
        <v>1</v>
      </c>
      <c r="C558" s="1" t="s">
        <v>558</v>
      </c>
      <c r="D558" s="2" t="s">
        <v>25</v>
      </c>
      <c r="E558" s="1"/>
      <c r="F558" s="1" t="str">
        <f t="shared" si="54"/>
        <v>PHILIPPINES</v>
      </c>
    </row>
    <row r="559" spans="1:6" x14ac:dyDescent="0.2">
      <c r="A559" s="1">
        <v>2023</v>
      </c>
      <c r="B559" s="1">
        <f t="shared" si="41"/>
        <v>1</v>
      </c>
      <c r="C559" s="7" t="s">
        <v>559</v>
      </c>
      <c r="D559" s="2" t="s">
        <v>25</v>
      </c>
      <c r="E559" s="1"/>
      <c r="F559" s="1" t="s">
        <v>526</v>
      </c>
    </row>
    <row r="560" spans="1:6" x14ac:dyDescent="0.2">
      <c r="A560" s="1">
        <v>2024</v>
      </c>
      <c r="B560" s="1">
        <f t="shared" si="41"/>
        <v>1</v>
      </c>
      <c r="C560" s="7" t="s">
        <v>560</v>
      </c>
      <c r="D560" s="2" t="s">
        <v>25</v>
      </c>
      <c r="E560" s="1"/>
      <c r="F560" s="1" t="s">
        <v>526</v>
      </c>
    </row>
    <row r="561" spans="1:6" x14ac:dyDescent="0.2">
      <c r="A561" s="13">
        <v>2025</v>
      </c>
      <c r="B561" s="1">
        <f t="shared" si="41"/>
        <v>1</v>
      </c>
      <c r="C561" s="7" t="s">
        <v>561</v>
      </c>
      <c r="D561" s="2" t="s">
        <v>14</v>
      </c>
      <c r="E561" s="1"/>
      <c r="F561" s="1" t="s">
        <v>526</v>
      </c>
    </row>
    <row r="562" spans="1:6" x14ac:dyDescent="0.2">
      <c r="A562" s="13">
        <v>2025</v>
      </c>
      <c r="B562" s="1">
        <f t="shared" si="41"/>
        <v>1</v>
      </c>
      <c r="C562" s="7" t="s">
        <v>562</v>
      </c>
      <c r="D562" s="2" t="s">
        <v>25</v>
      </c>
      <c r="E562" s="1"/>
      <c r="F562" s="1" t="s">
        <v>526</v>
      </c>
    </row>
    <row r="563" spans="1:6" x14ac:dyDescent="0.2">
      <c r="A563" s="13">
        <v>2025</v>
      </c>
      <c r="B563" s="1">
        <f t="shared" si="41"/>
        <v>1</v>
      </c>
      <c r="C563" s="7" t="s">
        <v>563</v>
      </c>
      <c r="D563" s="2" t="s">
        <v>25</v>
      </c>
      <c r="E563" s="1"/>
      <c r="F563" s="1" t="s">
        <v>526</v>
      </c>
    </row>
    <row r="564" spans="1:6" x14ac:dyDescent="0.2">
      <c r="A564" s="13">
        <v>2025</v>
      </c>
      <c r="B564" s="1">
        <f t="shared" si="41"/>
        <v>1</v>
      </c>
      <c r="C564" s="7" t="s">
        <v>557</v>
      </c>
      <c r="D564" s="2" t="s">
        <v>7</v>
      </c>
      <c r="E564" s="1"/>
      <c r="F564" s="1" t="s">
        <v>526</v>
      </c>
    </row>
    <row r="565" spans="1:6" ht="17" x14ac:dyDescent="0.2">
      <c r="A565" s="8" t="s">
        <v>564</v>
      </c>
      <c r="B565" s="1">
        <f t="shared" si="41"/>
        <v>0</v>
      </c>
      <c r="C565" s="1"/>
      <c r="D565" s="2"/>
      <c r="E565" s="1"/>
      <c r="F565" s="1"/>
    </row>
    <row r="566" spans="1:6" x14ac:dyDescent="0.2">
      <c r="A566" s="1">
        <v>2000</v>
      </c>
      <c r="B566" s="1">
        <f t="shared" si="41"/>
        <v>1</v>
      </c>
      <c r="C566" s="1" t="s">
        <v>565</v>
      </c>
      <c r="D566" s="2" t="s">
        <v>7</v>
      </c>
      <c r="E566" s="1"/>
      <c r="F566" s="1" t="str">
        <f>$A$565</f>
        <v>POLAND</v>
      </c>
    </row>
    <row r="567" spans="1:6" ht="17" x14ac:dyDescent="0.2">
      <c r="A567" s="8" t="s">
        <v>566</v>
      </c>
      <c r="B567" s="1">
        <f t="shared" si="41"/>
        <v>0</v>
      </c>
      <c r="C567" s="1"/>
      <c r="D567" s="2"/>
      <c r="E567" s="1"/>
      <c r="F567" s="1"/>
    </row>
    <row r="568" spans="1:6" x14ac:dyDescent="0.2">
      <c r="A568" s="1">
        <v>2001</v>
      </c>
      <c r="B568" s="1">
        <f t="shared" si="41"/>
        <v>1</v>
      </c>
      <c r="C568" s="1" t="s">
        <v>567</v>
      </c>
      <c r="D568" s="2" t="s">
        <v>7</v>
      </c>
      <c r="E568" s="1"/>
      <c r="F568" s="1" t="s">
        <v>566</v>
      </c>
    </row>
    <row r="569" spans="1:6" x14ac:dyDescent="0.2">
      <c r="A569" s="1">
        <v>2001</v>
      </c>
      <c r="B569" s="1">
        <f t="shared" si="41"/>
        <v>1</v>
      </c>
      <c r="C569" s="1" t="s">
        <v>568</v>
      </c>
      <c r="D569" s="2" t="s">
        <v>25</v>
      </c>
      <c r="E569" s="1"/>
      <c r="F569" s="1" t="s">
        <v>566</v>
      </c>
    </row>
    <row r="570" spans="1:6" x14ac:dyDescent="0.2">
      <c r="A570" s="9">
        <v>2020</v>
      </c>
      <c r="B570" s="1">
        <f t="shared" si="41"/>
        <v>1</v>
      </c>
      <c r="C570" s="7" t="s">
        <v>569</v>
      </c>
      <c r="D570" s="2" t="s">
        <v>7</v>
      </c>
      <c r="E570" s="1"/>
      <c r="F570" s="1" t="s">
        <v>566</v>
      </c>
    </row>
    <row r="571" spans="1:6" x14ac:dyDescent="0.2">
      <c r="A571" s="9">
        <v>2020</v>
      </c>
      <c r="B571" s="1">
        <f t="shared" si="41"/>
        <v>1</v>
      </c>
      <c r="C571" s="7" t="s">
        <v>570</v>
      </c>
      <c r="D571" s="2" t="s">
        <v>25</v>
      </c>
      <c r="E571" s="1"/>
      <c r="F571" s="1" t="s">
        <v>566</v>
      </c>
    </row>
    <row r="572" spans="1:6" x14ac:dyDescent="0.2">
      <c r="A572" s="9">
        <v>2025</v>
      </c>
      <c r="B572" s="1">
        <f t="shared" si="41"/>
        <v>1</v>
      </c>
      <c r="C572" s="7" t="s">
        <v>571</v>
      </c>
      <c r="D572" s="2" t="s">
        <v>7</v>
      </c>
      <c r="E572" s="1"/>
      <c r="F572" s="1" t="s">
        <v>566</v>
      </c>
    </row>
    <row r="573" spans="1:6" ht="17" x14ac:dyDescent="0.2">
      <c r="A573" s="8" t="s">
        <v>572</v>
      </c>
      <c r="B573" s="1">
        <f t="shared" si="41"/>
        <v>0</v>
      </c>
      <c r="C573" s="1"/>
      <c r="D573" s="2"/>
      <c r="E573" s="1"/>
      <c r="F573" s="1"/>
    </row>
    <row r="574" spans="1:6" x14ac:dyDescent="0.2">
      <c r="A574" s="1">
        <v>2003</v>
      </c>
      <c r="B574" s="1">
        <f t="shared" si="41"/>
        <v>1</v>
      </c>
      <c r="C574" s="23" t="s">
        <v>573</v>
      </c>
      <c r="D574" s="2" t="s">
        <v>14</v>
      </c>
      <c r="E574" s="1"/>
      <c r="F574" s="1" t="str">
        <f t="shared" ref="F574:F584" si="55">$A$573</f>
        <v>ROMANIA</v>
      </c>
    </row>
    <row r="575" spans="1:6" x14ac:dyDescent="0.2">
      <c r="A575" s="1">
        <v>2003</v>
      </c>
      <c r="B575" s="1">
        <f t="shared" si="41"/>
        <v>1</v>
      </c>
      <c r="C575" s="23" t="s">
        <v>574</v>
      </c>
      <c r="D575" s="2" t="s">
        <v>7</v>
      </c>
      <c r="E575" s="1"/>
      <c r="F575" s="1" t="str">
        <f t="shared" si="55"/>
        <v>ROMANIA</v>
      </c>
    </row>
    <row r="576" spans="1:6" x14ac:dyDescent="0.2">
      <c r="A576" s="1">
        <v>2005</v>
      </c>
      <c r="B576" s="1">
        <f t="shared" si="41"/>
        <v>1</v>
      </c>
      <c r="C576" s="23" t="s">
        <v>575</v>
      </c>
      <c r="D576" s="2" t="s">
        <v>7</v>
      </c>
      <c r="E576" s="1"/>
      <c r="F576" s="1" t="str">
        <f t="shared" si="55"/>
        <v>ROMANIA</v>
      </c>
    </row>
    <row r="577" spans="1:6" x14ac:dyDescent="0.2">
      <c r="A577" s="1">
        <v>2009</v>
      </c>
      <c r="B577" s="1">
        <f t="shared" si="41"/>
        <v>1</v>
      </c>
      <c r="C577" s="23" t="s">
        <v>576</v>
      </c>
      <c r="D577" s="2" t="s">
        <v>7</v>
      </c>
      <c r="E577" s="1"/>
      <c r="F577" s="1" t="str">
        <f t="shared" si="55"/>
        <v>ROMANIA</v>
      </c>
    </row>
    <row r="578" spans="1:6" x14ac:dyDescent="0.2">
      <c r="A578" s="1">
        <v>2011</v>
      </c>
      <c r="B578" s="1">
        <f t="shared" si="41"/>
        <v>1</v>
      </c>
      <c r="C578" s="23" t="s">
        <v>577</v>
      </c>
      <c r="D578" s="2" t="s">
        <v>7</v>
      </c>
      <c r="E578" s="1"/>
      <c r="F578" s="1" t="str">
        <f t="shared" si="55"/>
        <v>ROMANIA</v>
      </c>
    </row>
    <row r="579" spans="1:6" x14ac:dyDescent="0.2">
      <c r="A579" s="1">
        <v>2015</v>
      </c>
      <c r="B579" s="1">
        <f t="shared" si="41"/>
        <v>1</v>
      </c>
      <c r="C579" s="23" t="s">
        <v>578</v>
      </c>
      <c r="D579" s="2" t="s">
        <v>14</v>
      </c>
      <c r="E579" s="1"/>
      <c r="F579" s="1" t="str">
        <f t="shared" si="55"/>
        <v>ROMANIA</v>
      </c>
    </row>
    <row r="580" spans="1:6" x14ac:dyDescent="0.2">
      <c r="A580" s="1">
        <v>2016</v>
      </c>
      <c r="B580" s="1">
        <f t="shared" si="41"/>
        <v>1</v>
      </c>
      <c r="C580" s="23" t="s">
        <v>579</v>
      </c>
      <c r="D580" s="2" t="s">
        <v>7</v>
      </c>
      <c r="E580" s="1"/>
      <c r="F580" s="1" t="str">
        <f t="shared" si="55"/>
        <v>ROMANIA</v>
      </c>
    </row>
    <row r="581" spans="1:6" x14ac:dyDescent="0.2">
      <c r="A581" s="1">
        <v>2017</v>
      </c>
      <c r="B581" s="1">
        <f t="shared" si="41"/>
        <v>1</v>
      </c>
      <c r="C581" s="23" t="s">
        <v>580</v>
      </c>
      <c r="D581" s="2" t="s">
        <v>7</v>
      </c>
      <c r="E581" s="1"/>
      <c r="F581" s="1" t="str">
        <f t="shared" si="55"/>
        <v>ROMANIA</v>
      </c>
    </row>
    <row r="582" spans="1:6" x14ac:dyDescent="0.2">
      <c r="A582" s="1">
        <v>2020</v>
      </c>
      <c r="B582" s="1">
        <f t="shared" si="41"/>
        <v>1</v>
      </c>
      <c r="C582" s="23" t="s">
        <v>581</v>
      </c>
      <c r="D582" s="2" t="s">
        <v>7</v>
      </c>
      <c r="E582" s="1"/>
      <c r="F582" s="1" t="str">
        <f t="shared" si="55"/>
        <v>ROMANIA</v>
      </c>
    </row>
    <row r="583" spans="1:6" x14ac:dyDescent="0.2">
      <c r="A583" s="1">
        <v>2021</v>
      </c>
      <c r="B583" s="1">
        <f t="shared" si="41"/>
        <v>1</v>
      </c>
      <c r="C583" s="23" t="s">
        <v>582</v>
      </c>
      <c r="D583" s="2" t="s">
        <v>7</v>
      </c>
      <c r="E583" s="1"/>
      <c r="F583" s="1" t="str">
        <f t="shared" si="55"/>
        <v>ROMANIA</v>
      </c>
    </row>
    <row r="584" spans="1:6" x14ac:dyDescent="0.2">
      <c r="A584" s="1">
        <v>2023</v>
      </c>
      <c r="B584" s="1">
        <f t="shared" si="41"/>
        <v>1</v>
      </c>
      <c r="C584" s="23" t="s">
        <v>583</v>
      </c>
      <c r="D584" s="2" t="s">
        <v>25</v>
      </c>
      <c r="E584" s="1"/>
      <c r="F584" s="1" t="str">
        <f t="shared" si="55"/>
        <v>ROMANIA</v>
      </c>
    </row>
    <row r="585" spans="1:6" ht="17" x14ac:dyDescent="0.2">
      <c r="A585" s="8" t="s">
        <v>584</v>
      </c>
      <c r="B585" s="1">
        <f t="shared" si="41"/>
        <v>0</v>
      </c>
      <c r="C585" s="1"/>
      <c r="D585" s="2"/>
      <c r="E585" s="1"/>
      <c r="F585" s="1"/>
    </row>
    <row r="586" spans="1:6" x14ac:dyDescent="0.2">
      <c r="A586" s="1">
        <v>2001</v>
      </c>
      <c r="B586" s="1">
        <f t="shared" si="41"/>
        <v>1</v>
      </c>
      <c r="C586" s="1" t="s">
        <v>585</v>
      </c>
      <c r="D586" s="2" t="s">
        <v>7</v>
      </c>
      <c r="E586" s="1"/>
      <c r="F586" s="1" t="str">
        <f t="shared" ref="F586:F700" si="56">$A$585</f>
        <v>RUSSIA</v>
      </c>
    </row>
    <row r="587" spans="1:6" x14ac:dyDescent="0.2">
      <c r="A587" s="1">
        <v>2001</v>
      </c>
      <c r="B587" s="1">
        <f t="shared" si="41"/>
        <v>1</v>
      </c>
      <c r="C587" s="1" t="s">
        <v>586</v>
      </c>
      <c r="D587" s="2" t="s">
        <v>7</v>
      </c>
      <c r="E587" s="1"/>
      <c r="F587" s="1" t="str">
        <f t="shared" si="56"/>
        <v>RUSSIA</v>
      </c>
    </row>
    <row r="588" spans="1:6" x14ac:dyDescent="0.2">
      <c r="A588" s="1">
        <v>2001</v>
      </c>
      <c r="B588" s="1">
        <f t="shared" si="41"/>
        <v>1</v>
      </c>
      <c r="C588" s="1" t="s">
        <v>587</v>
      </c>
      <c r="D588" s="2" t="s">
        <v>7</v>
      </c>
      <c r="E588" s="1"/>
      <c r="F588" s="1" t="str">
        <f t="shared" si="56"/>
        <v>RUSSIA</v>
      </c>
    </row>
    <row r="589" spans="1:6" x14ac:dyDescent="0.2">
      <c r="A589" s="1">
        <v>2001</v>
      </c>
      <c r="B589" s="1">
        <f t="shared" si="41"/>
        <v>1</v>
      </c>
      <c r="C589" s="1" t="s">
        <v>588</v>
      </c>
      <c r="D589" s="2" t="s">
        <v>7</v>
      </c>
      <c r="E589" s="1"/>
      <c r="F589" s="1" t="str">
        <f t="shared" si="56"/>
        <v>RUSSIA</v>
      </c>
    </row>
    <row r="590" spans="1:6" x14ac:dyDescent="0.2">
      <c r="A590" s="1">
        <v>2003</v>
      </c>
      <c r="B590" s="1">
        <f t="shared" si="41"/>
        <v>1</v>
      </c>
      <c r="C590" s="1" t="s">
        <v>589</v>
      </c>
      <c r="D590" s="2" t="s">
        <v>7</v>
      </c>
      <c r="E590" s="1"/>
      <c r="F590" s="1" t="str">
        <f t="shared" si="56"/>
        <v>RUSSIA</v>
      </c>
    </row>
    <row r="591" spans="1:6" x14ac:dyDescent="0.2">
      <c r="A591" s="1">
        <v>2003</v>
      </c>
      <c r="B591" s="1">
        <f t="shared" si="41"/>
        <v>1</v>
      </c>
      <c r="C591" s="1" t="s">
        <v>590</v>
      </c>
      <c r="D591" s="2" t="s">
        <v>7</v>
      </c>
      <c r="E591" s="1"/>
      <c r="F591" s="1" t="str">
        <f t="shared" si="56"/>
        <v>RUSSIA</v>
      </c>
    </row>
    <row r="592" spans="1:6" x14ac:dyDescent="0.2">
      <c r="A592" s="1">
        <v>2003</v>
      </c>
      <c r="B592" s="1">
        <f t="shared" si="41"/>
        <v>1</v>
      </c>
      <c r="C592" s="1" t="s">
        <v>591</v>
      </c>
      <c r="D592" s="2" t="s">
        <v>7</v>
      </c>
      <c r="E592" s="1"/>
      <c r="F592" s="1" t="str">
        <f t="shared" si="56"/>
        <v>RUSSIA</v>
      </c>
    </row>
    <row r="593" spans="1:6" x14ac:dyDescent="0.2">
      <c r="A593" s="1">
        <v>2003</v>
      </c>
      <c r="B593" s="1">
        <f t="shared" si="41"/>
        <v>1</v>
      </c>
      <c r="C593" s="1" t="s">
        <v>592</v>
      </c>
      <c r="D593" s="2" t="s">
        <v>7</v>
      </c>
      <c r="E593" s="1"/>
      <c r="F593" s="1" t="str">
        <f t="shared" si="56"/>
        <v>RUSSIA</v>
      </c>
    </row>
    <row r="594" spans="1:6" x14ac:dyDescent="0.2">
      <c r="A594" s="1">
        <v>2003</v>
      </c>
      <c r="B594" s="1">
        <f t="shared" si="41"/>
        <v>1</v>
      </c>
      <c r="C594" s="1" t="s">
        <v>593</v>
      </c>
      <c r="D594" s="2" t="s">
        <v>7</v>
      </c>
      <c r="E594" s="1"/>
      <c r="F594" s="1" t="str">
        <f t="shared" si="56"/>
        <v>RUSSIA</v>
      </c>
    </row>
    <row r="595" spans="1:6" x14ac:dyDescent="0.2">
      <c r="A595" s="1">
        <v>2003</v>
      </c>
      <c r="B595" s="1">
        <f t="shared" si="41"/>
        <v>1</v>
      </c>
      <c r="C595" s="1" t="s">
        <v>594</v>
      </c>
      <c r="D595" s="2" t="s">
        <v>7</v>
      </c>
      <c r="E595" s="1"/>
      <c r="F595" s="1" t="str">
        <f t="shared" si="56"/>
        <v>RUSSIA</v>
      </c>
    </row>
    <row r="596" spans="1:6" x14ac:dyDescent="0.2">
      <c r="A596" s="1">
        <v>2003</v>
      </c>
      <c r="B596" s="1">
        <f t="shared" si="41"/>
        <v>1</v>
      </c>
      <c r="C596" s="1" t="s">
        <v>595</v>
      </c>
      <c r="D596" s="2" t="s">
        <v>92</v>
      </c>
      <c r="E596" s="1"/>
      <c r="F596" s="1" t="str">
        <f t="shared" si="56"/>
        <v>RUSSIA</v>
      </c>
    </row>
    <row r="597" spans="1:6" x14ac:dyDescent="0.2">
      <c r="A597" s="1">
        <v>2003</v>
      </c>
      <c r="B597" s="1">
        <f t="shared" si="41"/>
        <v>1</v>
      </c>
      <c r="C597" s="1" t="s">
        <v>596</v>
      </c>
      <c r="D597" s="2" t="s">
        <v>7</v>
      </c>
      <c r="E597" s="1"/>
      <c r="F597" s="1" t="str">
        <f t="shared" si="56"/>
        <v>RUSSIA</v>
      </c>
    </row>
    <row r="598" spans="1:6" x14ac:dyDescent="0.2">
      <c r="A598" s="1">
        <v>2003</v>
      </c>
      <c r="B598" s="1">
        <f t="shared" si="41"/>
        <v>1</v>
      </c>
      <c r="C598" s="1" t="s">
        <v>597</v>
      </c>
      <c r="D598" s="2" t="s">
        <v>7</v>
      </c>
      <c r="E598" s="1"/>
      <c r="F598" s="1" t="str">
        <f t="shared" si="56"/>
        <v>RUSSIA</v>
      </c>
    </row>
    <row r="599" spans="1:6" x14ac:dyDescent="0.2">
      <c r="A599" s="1">
        <v>2003</v>
      </c>
      <c r="B599" s="1">
        <f t="shared" si="41"/>
        <v>1</v>
      </c>
      <c r="C599" s="1" t="s">
        <v>598</v>
      </c>
      <c r="D599" s="2" t="s">
        <v>7</v>
      </c>
      <c r="E599" s="1"/>
      <c r="F599" s="1" t="str">
        <f t="shared" si="56"/>
        <v>RUSSIA</v>
      </c>
    </row>
    <row r="600" spans="1:6" x14ac:dyDescent="0.2">
      <c r="A600" s="1">
        <v>2003</v>
      </c>
      <c r="B600" s="1">
        <f t="shared" si="41"/>
        <v>1</v>
      </c>
      <c r="C600" s="1" t="s">
        <v>599</v>
      </c>
      <c r="D600" s="2" t="s">
        <v>7</v>
      </c>
      <c r="E600" s="1"/>
      <c r="F600" s="1" t="str">
        <f t="shared" si="56"/>
        <v>RUSSIA</v>
      </c>
    </row>
    <row r="601" spans="1:6" x14ac:dyDescent="0.2">
      <c r="A601" s="1">
        <v>2003</v>
      </c>
      <c r="B601" s="1">
        <f t="shared" si="41"/>
        <v>1</v>
      </c>
      <c r="C601" s="1" t="s">
        <v>600</v>
      </c>
      <c r="D601" s="2" t="s">
        <v>7</v>
      </c>
      <c r="E601" s="1"/>
      <c r="F601" s="1" t="str">
        <f t="shared" si="56"/>
        <v>RUSSIA</v>
      </c>
    </row>
    <row r="602" spans="1:6" x14ac:dyDescent="0.2">
      <c r="A602" s="1">
        <v>2003</v>
      </c>
      <c r="B602" s="1">
        <f t="shared" si="41"/>
        <v>1</v>
      </c>
      <c r="C602" s="1" t="s">
        <v>601</v>
      </c>
      <c r="D602" s="2" t="s">
        <v>7</v>
      </c>
      <c r="E602" s="1"/>
      <c r="F602" s="1" t="str">
        <f t="shared" si="56"/>
        <v>RUSSIA</v>
      </c>
    </row>
    <row r="603" spans="1:6" x14ac:dyDescent="0.2">
      <c r="A603" s="1">
        <v>2003</v>
      </c>
      <c r="B603" s="1">
        <f t="shared" si="41"/>
        <v>1</v>
      </c>
      <c r="C603" s="1" t="s">
        <v>602</v>
      </c>
      <c r="D603" s="2" t="s">
        <v>7</v>
      </c>
      <c r="E603" s="1"/>
      <c r="F603" s="1" t="str">
        <f t="shared" si="56"/>
        <v>RUSSIA</v>
      </c>
    </row>
    <row r="604" spans="1:6" x14ac:dyDescent="0.2">
      <c r="A604" s="1">
        <v>2003</v>
      </c>
      <c r="B604" s="1">
        <f t="shared" si="41"/>
        <v>1</v>
      </c>
      <c r="C604" s="1" t="s">
        <v>603</v>
      </c>
      <c r="D604" s="2" t="s">
        <v>7</v>
      </c>
      <c r="E604" s="1"/>
      <c r="F604" s="1" t="str">
        <f t="shared" si="56"/>
        <v>RUSSIA</v>
      </c>
    </row>
    <row r="605" spans="1:6" x14ac:dyDescent="0.2">
      <c r="A605" s="1">
        <v>2003</v>
      </c>
      <c r="B605" s="1">
        <f t="shared" si="41"/>
        <v>1</v>
      </c>
      <c r="C605" s="1" t="s">
        <v>604</v>
      </c>
      <c r="D605" s="2" t="s">
        <v>25</v>
      </c>
      <c r="E605" s="1"/>
      <c r="F605" s="1" t="str">
        <f t="shared" si="56"/>
        <v>RUSSIA</v>
      </c>
    </row>
    <row r="606" spans="1:6" x14ac:dyDescent="0.2">
      <c r="A606" s="1">
        <v>2003</v>
      </c>
      <c r="B606" s="1">
        <f t="shared" si="41"/>
        <v>1</v>
      </c>
      <c r="C606" s="1" t="s">
        <v>605</v>
      </c>
      <c r="D606" s="2" t="s">
        <v>7</v>
      </c>
      <c r="E606" s="1"/>
      <c r="F606" s="1" t="str">
        <f t="shared" si="56"/>
        <v>RUSSIA</v>
      </c>
    </row>
    <row r="607" spans="1:6" x14ac:dyDescent="0.2">
      <c r="A607" s="1">
        <v>2003</v>
      </c>
      <c r="B607" s="1">
        <f t="shared" si="41"/>
        <v>1</v>
      </c>
      <c r="C607" s="1" t="s">
        <v>606</v>
      </c>
      <c r="D607" s="2" t="s">
        <v>25</v>
      </c>
      <c r="E607" s="1"/>
      <c r="F607" s="1" t="str">
        <f t="shared" si="56"/>
        <v>RUSSIA</v>
      </c>
    </row>
    <row r="608" spans="1:6" x14ac:dyDescent="0.2">
      <c r="A608" s="1">
        <v>2003</v>
      </c>
      <c r="B608" s="1">
        <f t="shared" si="41"/>
        <v>1</v>
      </c>
      <c r="C608" s="1" t="s">
        <v>607</v>
      </c>
      <c r="D608" s="2" t="s">
        <v>7</v>
      </c>
      <c r="E608" s="1"/>
      <c r="F608" s="1" t="str">
        <f t="shared" si="56"/>
        <v>RUSSIA</v>
      </c>
    </row>
    <row r="609" spans="1:6" x14ac:dyDescent="0.2">
      <c r="A609" s="1">
        <v>2003</v>
      </c>
      <c r="B609" s="1">
        <f t="shared" si="41"/>
        <v>1</v>
      </c>
      <c r="C609" s="1" t="s">
        <v>608</v>
      </c>
      <c r="D609" s="2" t="s">
        <v>7</v>
      </c>
      <c r="E609" s="1"/>
      <c r="F609" s="1" t="str">
        <f t="shared" si="56"/>
        <v>RUSSIA</v>
      </c>
    </row>
    <row r="610" spans="1:6" x14ac:dyDescent="0.2">
      <c r="A610" s="1">
        <v>2003</v>
      </c>
      <c r="B610" s="1">
        <f t="shared" si="41"/>
        <v>1</v>
      </c>
      <c r="C610" s="1" t="s">
        <v>609</v>
      </c>
      <c r="D610" s="2" t="s">
        <v>7</v>
      </c>
      <c r="E610" s="1"/>
      <c r="F610" s="1" t="str">
        <f t="shared" si="56"/>
        <v>RUSSIA</v>
      </c>
    </row>
    <row r="611" spans="1:6" x14ac:dyDescent="0.2">
      <c r="A611" s="1">
        <v>2003</v>
      </c>
      <c r="B611" s="1">
        <f t="shared" si="41"/>
        <v>1</v>
      </c>
      <c r="C611" s="1" t="s">
        <v>610</v>
      </c>
      <c r="D611" s="2" t="s">
        <v>7</v>
      </c>
      <c r="E611" s="1"/>
      <c r="F611" s="1" t="str">
        <f t="shared" si="56"/>
        <v>RUSSIA</v>
      </c>
    </row>
    <row r="612" spans="1:6" x14ac:dyDescent="0.2">
      <c r="A612" s="1">
        <v>2003</v>
      </c>
      <c r="B612" s="1">
        <f t="shared" si="41"/>
        <v>1</v>
      </c>
      <c r="C612" s="1" t="s">
        <v>611</v>
      </c>
      <c r="D612" s="2" t="s">
        <v>7</v>
      </c>
      <c r="E612" s="1"/>
      <c r="F612" s="1" t="str">
        <f t="shared" si="56"/>
        <v>RUSSIA</v>
      </c>
    </row>
    <row r="613" spans="1:6" x14ac:dyDescent="0.2">
      <c r="A613" s="1">
        <v>2003</v>
      </c>
      <c r="B613" s="1">
        <f t="shared" si="41"/>
        <v>1</v>
      </c>
      <c r="C613" s="1" t="s">
        <v>612</v>
      </c>
      <c r="D613" s="2" t="s">
        <v>7</v>
      </c>
      <c r="E613" s="1"/>
      <c r="F613" s="1" t="str">
        <f t="shared" si="56"/>
        <v>RUSSIA</v>
      </c>
    </row>
    <row r="614" spans="1:6" x14ac:dyDescent="0.2">
      <c r="A614" s="1">
        <v>2003</v>
      </c>
      <c r="B614" s="1">
        <f t="shared" si="41"/>
        <v>1</v>
      </c>
      <c r="C614" s="1" t="s">
        <v>613</v>
      </c>
      <c r="D614" s="2" t="s">
        <v>7</v>
      </c>
      <c r="E614" s="1"/>
      <c r="F614" s="1" t="str">
        <f t="shared" si="56"/>
        <v>RUSSIA</v>
      </c>
    </row>
    <row r="615" spans="1:6" x14ac:dyDescent="0.2">
      <c r="A615" s="1">
        <v>2003</v>
      </c>
      <c r="B615" s="1">
        <f t="shared" si="41"/>
        <v>1</v>
      </c>
      <c r="C615" s="1" t="s">
        <v>614</v>
      </c>
      <c r="D615" s="2" t="s">
        <v>7</v>
      </c>
      <c r="E615" s="1"/>
      <c r="F615" s="1" t="str">
        <f t="shared" si="56"/>
        <v>RUSSIA</v>
      </c>
    </row>
    <row r="616" spans="1:6" x14ac:dyDescent="0.2">
      <c r="A616" s="1">
        <v>2003</v>
      </c>
      <c r="B616" s="1">
        <f t="shared" si="41"/>
        <v>1</v>
      </c>
      <c r="C616" s="1" t="s">
        <v>615</v>
      </c>
      <c r="D616" s="2" t="s">
        <v>7</v>
      </c>
      <c r="E616" s="1"/>
      <c r="F616" s="1" t="str">
        <f t="shared" si="56"/>
        <v>RUSSIA</v>
      </c>
    </row>
    <row r="617" spans="1:6" x14ac:dyDescent="0.2">
      <c r="A617" s="1">
        <v>2003</v>
      </c>
      <c r="B617" s="1">
        <f t="shared" si="41"/>
        <v>1</v>
      </c>
      <c r="C617" s="1" t="s">
        <v>616</v>
      </c>
      <c r="D617" s="2" t="s">
        <v>7</v>
      </c>
      <c r="E617" s="1"/>
      <c r="F617" s="1" t="str">
        <f t="shared" si="56"/>
        <v>RUSSIA</v>
      </c>
    </row>
    <row r="618" spans="1:6" x14ac:dyDescent="0.2">
      <c r="A618" s="1">
        <v>2003</v>
      </c>
      <c r="B618" s="1">
        <f t="shared" si="41"/>
        <v>1</v>
      </c>
      <c r="C618" s="1" t="s">
        <v>617</v>
      </c>
      <c r="D618" s="2" t="s">
        <v>7</v>
      </c>
      <c r="E618" s="1"/>
      <c r="F618" s="1" t="str">
        <f t="shared" si="56"/>
        <v>RUSSIA</v>
      </c>
    </row>
    <row r="619" spans="1:6" x14ac:dyDescent="0.2">
      <c r="A619" s="1">
        <v>2005</v>
      </c>
      <c r="B619" s="1">
        <f t="shared" si="41"/>
        <v>1</v>
      </c>
      <c r="C619" s="1" t="s">
        <v>618</v>
      </c>
      <c r="D619" s="2" t="s">
        <v>92</v>
      </c>
      <c r="E619" s="1"/>
      <c r="F619" s="1" t="str">
        <f t="shared" si="56"/>
        <v>RUSSIA</v>
      </c>
    </row>
    <row r="620" spans="1:6" x14ac:dyDescent="0.2">
      <c r="A620" s="1">
        <v>2005</v>
      </c>
      <c r="B620" s="1">
        <f t="shared" si="41"/>
        <v>1</v>
      </c>
      <c r="C620" s="1" t="s">
        <v>619</v>
      </c>
      <c r="D620" s="2" t="s">
        <v>7</v>
      </c>
      <c r="E620" s="1"/>
      <c r="F620" s="1" t="str">
        <f t="shared" si="56"/>
        <v>RUSSIA</v>
      </c>
    </row>
    <row r="621" spans="1:6" x14ac:dyDescent="0.2">
      <c r="A621" s="1">
        <v>2005</v>
      </c>
      <c r="B621" s="1">
        <f t="shared" si="41"/>
        <v>1</v>
      </c>
      <c r="C621" s="1" t="s">
        <v>620</v>
      </c>
      <c r="D621" s="2" t="s">
        <v>7</v>
      </c>
      <c r="E621" s="1"/>
      <c r="F621" s="1" t="str">
        <f t="shared" si="56"/>
        <v>RUSSIA</v>
      </c>
    </row>
    <row r="622" spans="1:6" x14ac:dyDescent="0.2">
      <c r="A622" s="1">
        <v>2005</v>
      </c>
      <c r="B622" s="1">
        <f t="shared" si="41"/>
        <v>1</v>
      </c>
      <c r="C622" s="1" t="s">
        <v>621</v>
      </c>
      <c r="D622" s="2" t="s">
        <v>7</v>
      </c>
      <c r="E622" s="1"/>
      <c r="F622" s="1" t="str">
        <f t="shared" si="56"/>
        <v>RUSSIA</v>
      </c>
    </row>
    <row r="623" spans="1:6" x14ac:dyDescent="0.2">
      <c r="A623" s="1">
        <v>2009</v>
      </c>
      <c r="B623" s="1">
        <f t="shared" si="41"/>
        <v>1</v>
      </c>
      <c r="C623" s="1" t="s">
        <v>622</v>
      </c>
      <c r="D623" s="2" t="s">
        <v>7</v>
      </c>
      <c r="E623" s="1"/>
      <c r="F623" s="1" t="str">
        <f t="shared" si="56"/>
        <v>RUSSIA</v>
      </c>
    </row>
    <row r="624" spans="1:6" x14ac:dyDescent="0.2">
      <c r="A624" s="1">
        <v>2009</v>
      </c>
      <c r="B624" s="1">
        <f t="shared" si="41"/>
        <v>1</v>
      </c>
      <c r="C624" s="1" t="s">
        <v>623</v>
      </c>
      <c r="D624" s="2" t="s">
        <v>7</v>
      </c>
      <c r="E624" s="1"/>
      <c r="F624" s="1" t="str">
        <f t="shared" si="56"/>
        <v>RUSSIA</v>
      </c>
    </row>
    <row r="625" spans="1:6" x14ac:dyDescent="0.2">
      <c r="A625" s="1">
        <v>2009</v>
      </c>
      <c r="B625" s="1">
        <f t="shared" si="41"/>
        <v>1</v>
      </c>
      <c r="C625" s="1" t="s">
        <v>624</v>
      </c>
      <c r="D625" s="2" t="s">
        <v>7</v>
      </c>
      <c r="E625" s="1"/>
      <c r="F625" s="1" t="str">
        <f t="shared" si="56"/>
        <v>RUSSIA</v>
      </c>
    </row>
    <row r="626" spans="1:6" x14ac:dyDescent="0.2">
      <c r="A626" s="1">
        <v>2009</v>
      </c>
      <c r="B626" s="1">
        <f t="shared" si="41"/>
        <v>1</v>
      </c>
      <c r="C626" s="1" t="s">
        <v>625</v>
      </c>
      <c r="D626" s="2" t="s">
        <v>7</v>
      </c>
      <c r="E626" s="1"/>
      <c r="F626" s="1" t="str">
        <f t="shared" si="56"/>
        <v>RUSSIA</v>
      </c>
    </row>
    <row r="627" spans="1:6" x14ac:dyDescent="0.2">
      <c r="A627" s="1">
        <v>2009</v>
      </c>
      <c r="B627" s="1">
        <f t="shared" si="41"/>
        <v>1</v>
      </c>
      <c r="C627" s="1" t="s">
        <v>626</v>
      </c>
      <c r="D627" s="2" t="s">
        <v>7</v>
      </c>
      <c r="E627" s="1"/>
      <c r="F627" s="1" t="str">
        <f t="shared" si="56"/>
        <v>RUSSIA</v>
      </c>
    </row>
    <row r="628" spans="1:6" x14ac:dyDescent="0.2">
      <c r="A628" s="1">
        <v>2009</v>
      </c>
      <c r="B628" s="1">
        <f t="shared" si="41"/>
        <v>1</v>
      </c>
      <c r="C628" s="1" t="s">
        <v>627</v>
      </c>
      <c r="D628" s="2" t="s">
        <v>7</v>
      </c>
      <c r="E628" s="1"/>
      <c r="F628" s="1" t="str">
        <f t="shared" si="56"/>
        <v>RUSSIA</v>
      </c>
    </row>
    <row r="629" spans="1:6" x14ac:dyDescent="0.2">
      <c r="A629" s="1">
        <v>2009</v>
      </c>
      <c r="B629" s="1">
        <f t="shared" si="41"/>
        <v>1</v>
      </c>
      <c r="C629" s="1" t="s">
        <v>628</v>
      </c>
      <c r="D629" s="2" t="s">
        <v>7</v>
      </c>
      <c r="E629" s="1"/>
      <c r="F629" s="1" t="str">
        <f t="shared" si="56"/>
        <v>RUSSIA</v>
      </c>
    </row>
    <row r="630" spans="1:6" x14ac:dyDescent="0.2">
      <c r="A630" s="1">
        <v>2009</v>
      </c>
      <c r="B630" s="1">
        <f t="shared" si="41"/>
        <v>1</v>
      </c>
      <c r="C630" s="1" t="s">
        <v>629</v>
      </c>
      <c r="D630" s="2" t="s">
        <v>7</v>
      </c>
      <c r="E630" s="1"/>
      <c r="F630" s="1" t="str">
        <f t="shared" si="56"/>
        <v>RUSSIA</v>
      </c>
    </row>
    <row r="631" spans="1:6" x14ac:dyDescent="0.2">
      <c r="A631" s="1">
        <v>2009</v>
      </c>
      <c r="B631" s="1">
        <f t="shared" si="41"/>
        <v>1</v>
      </c>
      <c r="C631" s="1" t="s">
        <v>630</v>
      </c>
      <c r="D631" s="2" t="s">
        <v>7</v>
      </c>
      <c r="E631" s="1"/>
      <c r="F631" s="1" t="str">
        <f t="shared" si="56"/>
        <v>RUSSIA</v>
      </c>
    </row>
    <row r="632" spans="1:6" x14ac:dyDescent="0.2">
      <c r="A632" s="1">
        <v>2009</v>
      </c>
      <c r="B632" s="1">
        <f t="shared" si="41"/>
        <v>1</v>
      </c>
      <c r="C632" s="1" t="s">
        <v>631</v>
      </c>
      <c r="D632" s="2" t="s">
        <v>7</v>
      </c>
      <c r="E632" s="1"/>
      <c r="F632" s="1" t="str">
        <f t="shared" si="56"/>
        <v>RUSSIA</v>
      </c>
    </row>
    <row r="633" spans="1:6" x14ac:dyDescent="0.2">
      <c r="A633" s="1">
        <v>2009</v>
      </c>
      <c r="B633" s="1">
        <f t="shared" si="41"/>
        <v>1</v>
      </c>
      <c r="C633" s="1" t="s">
        <v>632</v>
      </c>
      <c r="D633" s="2" t="s">
        <v>7</v>
      </c>
      <c r="E633" s="1"/>
      <c r="F633" s="1" t="str">
        <f t="shared" si="56"/>
        <v>RUSSIA</v>
      </c>
    </row>
    <row r="634" spans="1:6" x14ac:dyDescent="0.2">
      <c r="A634" s="1">
        <v>2009</v>
      </c>
      <c r="B634" s="1">
        <f t="shared" si="41"/>
        <v>1</v>
      </c>
      <c r="C634" s="1" t="s">
        <v>633</v>
      </c>
      <c r="D634" s="2" t="s">
        <v>7</v>
      </c>
      <c r="E634" s="1"/>
      <c r="F634" s="1" t="str">
        <f t="shared" si="56"/>
        <v>RUSSIA</v>
      </c>
    </row>
    <row r="635" spans="1:6" x14ac:dyDescent="0.2">
      <c r="A635" s="1">
        <v>2009</v>
      </c>
      <c r="B635" s="1">
        <f t="shared" si="41"/>
        <v>1</v>
      </c>
      <c r="C635" s="1" t="s">
        <v>634</v>
      </c>
      <c r="D635" s="2" t="s">
        <v>7</v>
      </c>
      <c r="E635" s="1"/>
      <c r="F635" s="1" t="str">
        <f t="shared" si="56"/>
        <v>RUSSIA</v>
      </c>
    </row>
    <row r="636" spans="1:6" x14ac:dyDescent="0.2">
      <c r="A636" s="1">
        <v>2009</v>
      </c>
      <c r="B636" s="1">
        <f t="shared" si="41"/>
        <v>1</v>
      </c>
      <c r="C636" s="1" t="s">
        <v>635</v>
      </c>
      <c r="D636" s="2" t="s">
        <v>7</v>
      </c>
      <c r="E636" s="1"/>
      <c r="F636" s="1" t="str">
        <f t="shared" si="56"/>
        <v>RUSSIA</v>
      </c>
    </row>
    <row r="637" spans="1:6" x14ac:dyDescent="0.2">
      <c r="A637" s="1">
        <v>2009</v>
      </c>
      <c r="B637" s="1">
        <f t="shared" si="41"/>
        <v>1</v>
      </c>
      <c r="C637" s="1" t="s">
        <v>636</v>
      </c>
      <c r="D637" s="2" t="s">
        <v>7</v>
      </c>
      <c r="E637" s="1"/>
      <c r="F637" s="1" t="str">
        <f t="shared" si="56"/>
        <v>RUSSIA</v>
      </c>
    </row>
    <row r="638" spans="1:6" x14ac:dyDescent="0.2">
      <c r="A638" s="1">
        <v>2009</v>
      </c>
      <c r="B638" s="1">
        <f t="shared" si="41"/>
        <v>1</v>
      </c>
      <c r="C638" s="1" t="s">
        <v>637</v>
      </c>
      <c r="D638" s="2" t="s">
        <v>7</v>
      </c>
      <c r="E638" s="1"/>
      <c r="F638" s="1" t="str">
        <f t="shared" si="56"/>
        <v>RUSSIA</v>
      </c>
    </row>
    <row r="639" spans="1:6" x14ac:dyDescent="0.2">
      <c r="A639" s="1">
        <v>2009</v>
      </c>
      <c r="B639" s="1">
        <f t="shared" si="41"/>
        <v>1</v>
      </c>
      <c r="C639" s="1" t="s">
        <v>638</v>
      </c>
      <c r="D639" s="2" t="s">
        <v>7</v>
      </c>
      <c r="E639" s="1"/>
      <c r="F639" s="1" t="str">
        <f t="shared" si="56"/>
        <v>RUSSIA</v>
      </c>
    </row>
    <row r="640" spans="1:6" x14ac:dyDescent="0.2">
      <c r="A640" s="1">
        <v>2013</v>
      </c>
      <c r="B640" s="1">
        <f t="shared" si="41"/>
        <v>1</v>
      </c>
      <c r="C640" s="1" t="s">
        <v>639</v>
      </c>
      <c r="D640" s="2" t="s">
        <v>25</v>
      </c>
      <c r="E640" s="1"/>
      <c r="F640" s="1" t="str">
        <f t="shared" si="56"/>
        <v>RUSSIA</v>
      </c>
    </row>
    <row r="641" spans="1:6" x14ac:dyDescent="0.2">
      <c r="A641" s="1">
        <v>2013</v>
      </c>
      <c r="B641" s="1">
        <f t="shared" si="41"/>
        <v>1</v>
      </c>
      <c r="C641" s="1" t="s">
        <v>640</v>
      </c>
      <c r="D641" s="2" t="s">
        <v>25</v>
      </c>
      <c r="E641" s="1"/>
      <c r="F641" s="1" t="str">
        <f t="shared" si="56"/>
        <v>RUSSIA</v>
      </c>
    </row>
    <row r="642" spans="1:6" x14ac:dyDescent="0.2">
      <c r="A642" s="1">
        <v>2014</v>
      </c>
      <c r="B642" s="1">
        <f t="shared" si="41"/>
        <v>1</v>
      </c>
      <c r="C642" s="1" t="s">
        <v>641</v>
      </c>
      <c r="D642" s="2" t="s">
        <v>92</v>
      </c>
      <c r="E642" s="1"/>
      <c r="F642" s="1" t="str">
        <f t="shared" si="56"/>
        <v>RUSSIA</v>
      </c>
    </row>
    <row r="643" spans="1:6" x14ac:dyDescent="0.2">
      <c r="A643" s="1">
        <v>2015</v>
      </c>
      <c r="B643" s="1">
        <f t="shared" ref="B643:B810" si="57">IF(C643&gt;0,1,0)</f>
        <v>1</v>
      </c>
      <c r="C643" s="1" t="s">
        <v>642</v>
      </c>
      <c r="D643" s="2" t="s">
        <v>7</v>
      </c>
      <c r="E643" s="1"/>
      <c r="F643" s="1" t="str">
        <f t="shared" si="56"/>
        <v>RUSSIA</v>
      </c>
    </row>
    <row r="644" spans="1:6" x14ac:dyDescent="0.2">
      <c r="A644" s="1">
        <v>2015</v>
      </c>
      <c r="B644" s="1">
        <f t="shared" si="57"/>
        <v>1</v>
      </c>
      <c r="C644" s="1" t="s">
        <v>643</v>
      </c>
      <c r="D644" s="2" t="s">
        <v>7</v>
      </c>
      <c r="E644" s="1"/>
      <c r="F644" s="1" t="str">
        <f t="shared" si="56"/>
        <v>RUSSIA</v>
      </c>
    </row>
    <row r="645" spans="1:6" x14ac:dyDescent="0.2">
      <c r="A645" s="1">
        <v>2015</v>
      </c>
      <c r="B645" s="1">
        <f t="shared" si="57"/>
        <v>1</v>
      </c>
      <c r="C645" s="1" t="s">
        <v>644</v>
      </c>
      <c r="D645" s="2" t="s">
        <v>7</v>
      </c>
      <c r="E645" s="1"/>
      <c r="F645" s="1" t="str">
        <f t="shared" si="56"/>
        <v>RUSSIA</v>
      </c>
    </row>
    <row r="646" spans="1:6" x14ac:dyDescent="0.2">
      <c r="A646" s="1">
        <v>2015</v>
      </c>
      <c r="B646" s="1">
        <f t="shared" si="57"/>
        <v>1</v>
      </c>
      <c r="C646" s="1" t="s">
        <v>645</v>
      </c>
      <c r="D646" s="2" t="s">
        <v>7</v>
      </c>
      <c r="E646" s="1"/>
      <c r="F646" s="1" t="str">
        <f t="shared" si="56"/>
        <v>RUSSIA</v>
      </c>
    </row>
    <row r="647" spans="1:6" x14ac:dyDescent="0.2">
      <c r="A647" s="1">
        <v>2015</v>
      </c>
      <c r="B647" s="1">
        <f t="shared" si="57"/>
        <v>1</v>
      </c>
      <c r="C647" s="1" t="s">
        <v>646</v>
      </c>
      <c r="D647" s="2" t="s">
        <v>7</v>
      </c>
      <c r="E647" s="1"/>
      <c r="F647" s="1" t="str">
        <f t="shared" si="56"/>
        <v>RUSSIA</v>
      </c>
    </row>
    <row r="648" spans="1:6" x14ac:dyDescent="0.2">
      <c r="A648" s="1">
        <v>2015</v>
      </c>
      <c r="B648" s="1">
        <f t="shared" si="57"/>
        <v>1</v>
      </c>
      <c r="C648" s="1" t="s">
        <v>647</v>
      </c>
      <c r="D648" s="2" t="s">
        <v>7</v>
      </c>
      <c r="E648" s="1"/>
      <c r="F648" s="1" t="str">
        <f t="shared" si="56"/>
        <v>RUSSIA</v>
      </c>
    </row>
    <row r="649" spans="1:6" x14ac:dyDescent="0.2">
      <c r="A649" s="1">
        <v>2015</v>
      </c>
      <c r="B649" s="1">
        <f t="shared" si="57"/>
        <v>1</v>
      </c>
      <c r="C649" s="1" t="s">
        <v>648</v>
      </c>
      <c r="D649" s="2" t="s">
        <v>7</v>
      </c>
      <c r="E649" s="1"/>
      <c r="F649" s="1" t="str">
        <f t="shared" si="56"/>
        <v>RUSSIA</v>
      </c>
    </row>
    <row r="650" spans="1:6" x14ac:dyDescent="0.2">
      <c r="A650" s="1">
        <v>2015</v>
      </c>
      <c r="B650" s="1">
        <f t="shared" si="57"/>
        <v>1</v>
      </c>
      <c r="C650" s="1" t="s">
        <v>649</v>
      </c>
      <c r="D650" s="2" t="s">
        <v>7</v>
      </c>
      <c r="E650" s="1"/>
      <c r="F650" s="1" t="str">
        <f t="shared" si="56"/>
        <v>RUSSIA</v>
      </c>
    </row>
    <row r="651" spans="1:6" x14ac:dyDescent="0.2">
      <c r="A651" s="1">
        <v>2015</v>
      </c>
      <c r="B651" s="1">
        <f t="shared" si="57"/>
        <v>1</v>
      </c>
      <c r="C651" s="1" t="s">
        <v>650</v>
      </c>
      <c r="D651" s="2" t="s">
        <v>7</v>
      </c>
      <c r="E651" s="1"/>
      <c r="F651" s="1" t="str">
        <f t="shared" si="56"/>
        <v>RUSSIA</v>
      </c>
    </row>
    <row r="652" spans="1:6" x14ac:dyDescent="0.2">
      <c r="A652" s="1">
        <v>2015</v>
      </c>
      <c r="B652" s="1">
        <f t="shared" si="57"/>
        <v>1</v>
      </c>
      <c r="C652" s="1" t="s">
        <v>651</v>
      </c>
      <c r="D652" s="2" t="s">
        <v>7</v>
      </c>
      <c r="E652" s="1"/>
      <c r="F652" s="1" t="str">
        <f t="shared" si="56"/>
        <v>RUSSIA</v>
      </c>
    </row>
    <row r="653" spans="1:6" x14ac:dyDescent="0.2">
      <c r="A653" s="1">
        <v>2015</v>
      </c>
      <c r="B653" s="1">
        <f t="shared" si="57"/>
        <v>1</v>
      </c>
      <c r="C653" s="1" t="s">
        <v>652</v>
      </c>
      <c r="D653" s="2" t="s">
        <v>7</v>
      </c>
      <c r="E653" s="1"/>
      <c r="F653" s="1" t="str">
        <f t="shared" si="56"/>
        <v>RUSSIA</v>
      </c>
    </row>
    <row r="654" spans="1:6" x14ac:dyDescent="0.2">
      <c r="A654" s="1">
        <v>2015</v>
      </c>
      <c r="B654" s="1">
        <f t="shared" si="57"/>
        <v>1</v>
      </c>
      <c r="C654" s="1" t="s">
        <v>653</v>
      </c>
      <c r="D654" s="2" t="s">
        <v>7</v>
      </c>
      <c r="E654" s="1"/>
      <c r="F654" s="1" t="str">
        <f t="shared" si="56"/>
        <v>RUSSIA</v>
      </c>
    </row>
    <row r="655" spans="1:6" x14ac:dyDescent="0.2">
      <c r="A655" s="1">
        <v>2015</v>
      </c>
      <c r="B655" s="1">
        <f t="shared" si="57"/>
        <v>1</v>
      </c>
      <c r="C655" s="1" t="s">
        <v>654</v>
      </c>
      <c r="D655" s="2" t="s">
        <v>7</v>
      </c>
      <c r="E655" s="1"/>
      <c r="F655" s="1" t="str">
        <f t="shared" si="56"/>
        <v>RUSSIA</v>
      </c>
    </row>
    <row r="656" spans="1:6" x14ac:dyDescent="0.2">
      <c r="A656" s="1">
        <v>2015</v>
      </c>
      <c r="B656" s="1">
        <f t="shared" si="57"/>
        <v>1</v>
      </c>
      <c r="C656" s="1" t="s">
        <v>655</v>
      </c>
      <c r="D656" s="2" t="s">
        <v>92</v>
      </c>
      <c r="E656" s="1"/>
      <c r="F656" s="1" t="str">
        <f t="shared" si="56"/>
        <v>RUSSIA</v>
      </c>
    </row>
    <row r="657" spans="1:6" x14ac:dyDescent="0.2">
      <c r="A657" s="1">
        <v>2015</v>
      </c>
      <c r="B657" s="1">
        <f t="shared" si="57"/>
        <v>1</v>
      </c>
      <c r="C657" s="1" t="s">
        <v>656</v>
      </c>
      <c r="D657" s="2" t="s">
        <v>7</v>
      </c>
      <c r="E657" s="1"/>
      <c r="F657" s="1" t="str">
        <f t="shared" si="56"/>
        <v>RUSSIA</v>
      </c>
    </row>
    <row r="658" spans="1:6" x14ac:dyDescent="0.2">
      <c r="A658" s="1">
        <v>2015</v>
      </c>
      <c r="B658" s="1">
        <f t="shared" si="57"/>
        <v>1</v>
      </c>
      <c r="C658" s="1" t="s">
        <v>657</v>
      </c>
      <c r="D658" s="2" t="s">
        <v>7</v>
      </c>
      <c r="E658" s="1"/>
      <c r="F658" s="1" t="str">
        <f t="shared" si="56"/>
        <v>RUSSIA</v>
      </c>
    </row>
    <row r="659" spans="1:6" x14ac:dyDescent="0.2">
      <c r="A659" s="1">
        <v>2015</v>
      </c>
      <c r="B659" s="1">
        <f t="shared" si="57"/>
        <v>1</v>
      </c>
      <c r="C659" s="1" t="s">
        <v>658</v>
      </c>
      <c r="D659" s="2" t="s">
        <v>7</v>
      </c>
      <c r="E659" s="1"/>
      <c r="F659" s="1" t="str">
        <f t="shared" si="56"/>
        <v>RUSSIA</v>
      </c>
    </row>
    <row r="660" spans="1:6" x14ac:dyDescent="0.2">
      <c r="A660" s="1">
        <v>2015</v>
      </c>
      <c r="B660" s="1">
        <f t="shared" si="57"/>
        <v>1</v>
      </c>
      <c r="C660" s="1" t="s">
        <v>659</v>
      </c>
      <c r="D660" s="2" t="s">
        <v>7</v>
      </c>
      <c r="E660" s="1"/>
      <c r="F660" s="1" t="str">
        <f t="shared" si="56"/>
        <v>RUSSIA</v>
      </c>
    </row>
    <row r="661" spans="1:6" x14ac:dyDescent="0.2">
      <c r="A661" s="1">
        <v>2015</v>
      </c>
      <c r="B661" s="1">
        <f t="shared" si="57"/>
        <v>1</v>
      </c>
      <c r="C661" s="1" t="s">
        <v>660</v>
      </c>
      <c r="D661" s="2" t="s">
        <v>7</v>
      </c>
      <c r="E661" s="1"/>
      <c r="F661" s="1" t="str">
        <f t="shared" si="56"/>
        <v>RUSSIA</v>
      </c>
    </row>
    <row r="662" spans="1:6" x14ac:dyDescent="0.2">
      <c r="A662" s="1">
        <v>2015</v>
      </c>
      <c r="B662" s="1">
        <f t="shared" si="57"/>
        <v>1</v>
      </c>
      <c r="C662" s="1" t="s">
        <v>661</v>
      </c>
      <c r="D662" s="2" t="s">
        <v>7</v>
      </c>
      <c r="E662" s="1"/>
      <c r="F662" s="1" t="str">
        <f t="shared" si="56"/>
        <v>RUSSIA</v>
      </c>
    </row>
    <row r="663" spans="1:6" x14ac:dyDescent="0.2">
      <c r="A663" s="1">
        <v>2015</v>
      </c>
      <c r="B663" s="1">
        <f t="shared" si="57"/>
        <v>1</v>
      </c>
      <c r="C663" s="1" t="s">
        <v>662</v>
      </c>
      <c r="D663" s="2" t="s">
        <v>7</v>
      </c>
      <c r="E663" s="1"/>
      <c r="F663" s="1" t="str">
        <f t="shared" si="56"/>
        <v>RUSSIA</v>
      </c>
    </row>
    <row r="664" spans="1:6" x14ac:dyDescent="0.2">
      <c r="A664" s="1">
        <v>2015</v>
      </c>
      <c r="B664" s="1">
        <f t="shared" si="57"/>
        <v>1</v>
      </c>
      <c r="C664" s="1" t="s">
        <v>663</v>
      </c>
      <c r="D664" s="2" t="s">
        <v>7</v>
      </c>
      <c r="E664" s="1"/>
      <c r="F664" s="1" t="str">
        <f t="shared" si="56"/>
        <v>RUSSIA</v>
      </c>
    </row>
    <row r="665" spans="1:6" x14ac:dyDescent="0.2">
      <c r="A665" s="1">
        <v>2015</v>
      </c>
      <c r="B665" s="1">
        <f t="shared" si="57"/>
        <v>1</v>
      </c>
      <c r="C665" s="1" t="s">
        <v>664</v>
      </c>
      <c r="D665" s="2" t="s">
        <v>7</v>
      </c>
      <c r="E665" s="1"/>
      <c r="F665" s="1" t="str">
        <f t="shared" si="56"/>
        <v>RUSSIA</v>
      </c>
    </row>
    <row r="666" spans="1:6" x14ac:dyDescent="0.2">
      <c r="A666" s="1">
        <v>2015</v>
      </c>
      <c r="B666" s="1">
        <f t="shared" si="57"/>
        <v>1</v>
      </c>
      <c r="C666" s="1" t="s">
        <v>665</v>
      </c>
      <c r="D666" s="2" t="s">
        <v>7</v>
      </c>
      <c r="E666" s="1"/>
      <c r="F666" s="1" t="str">
        <f t="shared" si="56"/>
        <v>RUSSIA</v>
      </c>
    </row>
    <row r="667" spans="1:6" x14ac:dyDescent="0.2">
      <c r="A667" s="1">
        <v>2016</v>
      </c>
      <c r="B667" s="1">
        <f t="shared" si="57"/>
        <v>1</v>
      </c>
      <c r="C667" s="1" t="s">
        <v>666</v>
      </c>
      <c r="D667" s="2" t="s">
        <v>7</v>
      </c>
      <c r="E667" s="1"/>
      <c r="F667" s="1" t="str">
        <f t="shared" si="56"/>
        <v>RUSSIA</v>
      </c>
    </row>
    <row r="668" spans="1:6" x14ac:dyDescent="0.2">
      <c r="A668" s="1">
        <v>2016</v>
      </c>
      <c r="B668" s="1">
        <f t="shared" si="57"/>
        <v>1</v>
      </c>
      <c r="C668" s="1" t="s">
        <v>667</v>
      </c>
      <c r="D668" s="2" t="s">
        <v>7</v>
      </c>
      <c r="E668" s="1"/>
      <c r="F668" s="1" t="str">
        <f t="shared" si="56"/>
        <v>RUSSIA</v>
      </c>
    </row>
    <row r="669" spans="1:6" x14ac:dyDescent="0.2">
      <c r="A669" s="1">
        <v>2016</v>
      </c>
      <c r="B669" s="1">
        <f t="shared" si="57"/>
        <v>1</v>
      </c>
      <c r="C669" s="1" t="s">
        <v>668</v>
      </c>
      <c r="D669" s="2" t="s">
        <v>7</v>
      </c>
      <c r="E669" s="1"/>
      <c r="F669" s="1" t="str">
        <f t="shared" si="56"/>
        <v>RUSSIA</v>
      </c>
    </row>
    <row r="670" spans="1:6" x14ac:dyDescent="0.2">
      <c r="A670" s="1">
        <v>2016</v>
      </c>
      <c r="B670" s="1">
        <f t="shared" si="57"/>
        <v>1</v>
      </c>
      <c r="C670" s="1" t="s">
        <v>669</v>
      </c>
      <c r="D670" s="2" t="s">
        <v>7</v>
      </c>
      <c r="E670" s="1"/>
      <c r="F670" s="1" t="str">
        <f t="shared" si="56"/>
        <v>RUSSIA</v>
      </c>
    </row>
    <row r="671" spans="1:6" x14ac:dyDescent="0.2">
      <c r="A671" s="1">
        <v>2016</v>
      </c>
      <c r="B671" s="1">
        <f t="shared" si="57"/>
        <v>1</v>
      </c>
      <c r="C671" s="1" t="s">
        <v>670</v>
      </c>
      <c r="D671" s="2" t="s">
        <v>7</v>
      </c>
      <c r="E671" s="1"/>
      <c r="F671" s="1" t="str">
        <f t="shared" si="56"/>
        <v>RUSSIA</v>
      </c>
    </row>
    <row r="672" spans="1:6" x14ac:dyDescent="0.2">
      <c r="A672" s="1">
        <v>2016</v>
      </c>
      <c r="B672" s="1">
        <f t="shared" si="57"/>
        <v>1</v>
      </c>
      <c r="C672" s="1" t="s">
        <v>671</v>
      </c>
      <c r="D672" s="2" t="s">
        <v>7</v>
      </c>
      <c r="E672" s="1"/>
      <c r="F672" s="1" t="str">
        <f t="shared" si="56"/>
        <v>RUSSIA</v>
      </c>
    </row>
    <row r="673" spans="1:6" x14ac:dyDescent="0.2">
      <c r="A673" s="1">
        <v>2016</v>
      </c>
      <c r="B673" s="1">
        <f t="shared" si="57"/>
        <v>1</v>
      </c>
      <c r="C673" s="1" t="s">
        <v>672</v>
      </c>
      <c r="D673" s="2" t="s">
        <v>7</v>
      </c>
      <c r="E673" s="1"/>
      <c r="F673" s="1" t="str">
        <f t="shared" si="56"/>
        <v>RUSSIA</v>
      </c>
    </row>
    <row r="674" spans="1:6" x14ac:dyDescent="0.2">
      <c r="A674" s="1">
        <v>2016</v>
      </c>
      <c r="B674" s="1">
        <f t="shared" si="57"/>
        <v>1</v>
      </c>
      <c r="C674" s="1" t="s">
        <v>673</v>
      </c>
      <c r="D674" s="2" t="s">
        <v>7</v>
      </c>
      <c r="E674" s="1"/>
      <c r="F674" s="1" t="str">
        <f t="shared" si="56"/>
        <v>RUSSIA</v>
      </c>
    </row>
    <row r="675" spans="1:6" x14ac:dyDescent="0.2">
      <c r="A675" s="1">
        <v>2016</v>
      </c>
      <c r="B675" s="1">
        <f t="shared" si="57"/>
        <v>1</v>
      </c>
      <c r="C675" s="1" t="s">
        <v>674</v>
      </c>
      <c r="D675" s="2" t="s">
        <v>7</v>
      </c>
      <c r="E675" s="1"/>
      <c r="F675" s="1" t="str">
        <f t="shared" si="56"/>
        <v>RUSSIA</v>
      </c>
    </row>
    <row r="676" spans="1:6" x14ac:dyDescent="0.2">
      <c r="A676" s="1">
        <v>2016</v>
      </c>
      <c r="B676" s="1">
        <f t="shared" si="57"/>
        <v>1</v>
      </c>
      <c r="C676" s="1" t="s">
        <v>675</v>
      </c>
      <c r="D676" s="2" t="s">
        <v>7</v>
      </c>
      <c r="E676" s="1"/>
      <c r="F676" s="1" t="str">
        <f t="shared" si="56"/>
        <v>RUSSIA</v>
      </c>
    </row>
    <row r="677" spans="1:6" x14ac:dyDescent="0.2">
      <c r="A677" s="1">
        <v>2016</v>
      </c>
      <c r="B677" s="1">
        <f t="shared" si="57"/>
        <v>1</v>
      </c>
      <c r="C677" s="1" t="s">
        <v>676</v>
      </c>
      <c r="D677" s="2" t="s">
        <v>7</v>
      </c>
      <c r="E677" s="1"/>
      <c r="F677" s="1" t="str">
        <f t="shared" si="56"/>
        <v>RUSSIA</v>
      </c>
    </row>
    <row r="678" spans="1:6" x14ac:dyDescent="0.2">
      <c r="A678" s="1">
        <v>2016</v>
      </c>
      <c r="B678" s="1">
        <f t="shared" si="57"/>
        <v>1</v>
      </c>
      <c r="C678" s="1" t="s">
        <v>677</v>
      </c>
      <c r="D678" s="2" t="s">
        <v>7</v>
      </c>
      <c r="E678" s="1"/>
      <c r="F678" s="1" t="str">
        <f t="shared" si="56"/>
        <v>RUSSIA</v>
      </c>
    </row>
    <row r="679" spans="1:6" x14ac:dyDescent="0.2">
      <c r="A679" s="1">
        <v>2016</v>
      </c>
      <c r="B679" s="1">
        <f t="shared" si="57"/>
        <v>1</v>
      </c>
      <c r="C679" s="1" t="s">
        <v>678</v>
      </c>
      <c r="D679" s="2" t="s">
        <v>7</v>
      </c>
      <c r="E679" s="1"/>
      <c r="F679" s="1" t="str">
        <f t="shared" si="56"/>
        <v>RUSSIA</v>
      </c>
    </row>
    <row r="680" spans="1:6" x14ac:dyDescent="0.2">
      <c r="A680" s="1">
        <v>2016</v>
      </c>
      <c r="B680" s="1">
        <f t="shared" si="57"/>
        <v>1</v>
      </c>
      <c r="C680" s="1" t="s">
        <v>679</v>
      </c>
      <c r="D680" s="2" t="s">
        <v>7</v>
      </c>
      <c r="E680" s="1"/>
      <c r="F680" s="1" t="str">
        <f t="shared" si="56"/>
        <v>RUSSIA</v>
      </c>
    </row>
    <row r="681" spans="1:6" x14ac:dyDescent="0.2">
      <c r="A681" s="1">
        <v>2016</v>
      </c>
      <c r="B681" s="1">
        <f t="shared" si="57"/>
        <v>1</v>
      </c>
      <c r="C681" s="1" t="s">
        <v>680</v>
      </c>
      <c r="D681" s="2" t="s">
        <v>7</v>
      </c>
      <c r="E681" s="1"/>
      <c r="F681" s="1" t="str">
        <f t="shared" si="56"/>
        <v>RUSSIA</v>
      </c>
    </row>
    <row r="682" spans="1:6" x14ac:dyDescent="0.2">
      <c r="A682" s="1">
        <v>2016</v>
      </c>
      <c r="B682" s="1">
        <f t="shared" si="57"/>
        <v>1</v>
      </c>
      <c r="C682" s="1" t="s">
        <v>681</v>
      </c>
      <c r="D682" s="2" t="s">
        <v>7</v>
      </c>
      <c r="E682" s="1"/>
      <c r="F682" s="1" t="str">
        <f t="shared" si="56"/>
        <v>RUSSIA</v>
      </c>
    </row>
    <row r="683" spans="1:6" x14ac:dyDescent="0.2">
      <c r="A683" s="1">
        <v>2016</v>
      </c>
      <c r="B683" s="1">
        <f t="shared" si="57"/>
        <v>1</v>
      </c>
      <c r="C683" s="1" t="s">
        <v>682</v>
      </c>
      <c r="D683" s="2" t="s">
        <v>7</v>
      </c>
      <c r="E683" s="1"/>
      <c r="F683" s="1" t="str">
        <f t="shared" si="56"/>
        <v>RUSSIA</v>
      </c>
    </row>
    <row r="684" spans="1:6" x14ac:dyDescent="0.2">
      <c r="A684" s="1">
        <v>2016</v>
      </c>
      <c r="B684" s="1">
        <f t="shared" si="57"/>
        <v>1</v>
      </c>
      <c r="C684" s="1" t="s">
        <v>683</v>
      </c>
      <c r="D684" s="2" t="s">
        <v>7</v>
      </c>
      <c r="E684" s="1"/>
      <c r="F684" s="1" t="str">
        <f t="shared" si="56"/>
        <v>RUSSIA</v>
      </c>
    </row>
    <row r="685" spans="1:6" x14ac:dyDescent="0.2">
      <c r="A685" s="1">
        <v>2016</v>
      </c>
      <c r="B685" s="1">
        <f t="shared" si="57"/>
        <v>1</v>
      </c>
      <c r="C685" s="1" t="s">
        <v>684</v>
      </c>
      <c r="D685" s="2" t="s">
        <v>7</v>
      </c>
      <c r="E685" s="1"/>
      <c r="F685" s="1" t="str">
        <f t="shared" si="56"/>
        <v>RUSSIA</v>
      </c>
    </row>
    <row r="686" spans="1:6" x14ac:dyDescent="0.2">
      <c r="A686" s="1">
        <v>2016</v>
      </c>
      <c r="B686" s="1">
        <f t="shared" si="57"/>
        <v>1</v>
      </c>
      <c r="C686" s="1" t="s">
        <v>685</v>
      </c>
      <c r="D686" s="2" t="s">
        <v>7</v>
      </c>
      <c r="E686" s="1"/>
      <c r="F686" s="1" t="str">
        <f t="shared" si="56"/>
        <v>RUSSIA</v>
      </c>
    </row>
    <row r="687" spans="1:6" x14ac:dyDescent="0.2">
      <c r="A687" s="1">
        <v>2016</v>
      </c>
      <c r="B687" s="1">
        <f t="shared" si="57"/>
        <v>1</v>
      </c>
      <c r="C687" s="1" t="s">
        <v>686</v>
      </c>
      <c r="D687" s="2" t="s">
        <v>25</v>
      </c>
      <c r="E687" s="1"/>
      <c r="F687" s="1" t="str">
        <f t="shared" si="56"/>
        <v>RUSSIA</v>
      </c>
    </row>
    <row r="688" spans="1:6" x14ac:dyDescent="0.2">
      <c r="A688" s="1">
        <v>2016</v>
      </c>
      <c r="B688" s="1">
        <f t="shared" si="57"/>
        <v>1</v>
      </c>
      <c r="C688" s="1" t="s">
        <v>687</v>
      </c>
      <c r="D688" s="2" t="s">
        <v>7</v>
      </c>
      <c r="E688" s="1"/>
      <c r="F688" s="1" t="str">
        <f t="shared" si="56"/>
        <v>RUSSIA</v>
      </c>
    </row>
    <row r="689" spans="1:6" x14ac:dyDescent="0.2">
      <c r="A689" s="1">
        <v>2016</v>
      </c>
      <c r="B689" s="1">
        <f t="shared" si="57"/>
        <v>1</v>
      </c>
      <c r="C689" s="1" t="s">
        <v>688</v>
      </c>
      <c r="D689" s="2" t="s">
        <v>7</v>
      </c>
      <c r="E689" s="1"/>
      <c r="F689" s="1" t="str">
        <f t="shared" si="56"/>
        <v>RUSSIA</v>
      </c>
    </row>
    <row r="690" spans="1:6" x14ac:dyDescent="0.2">
      <c r="A690" s="1">
        <v>2016</v>
      </c>
      <c r="B690" s="1">
        <f t="shared" si="57"/>
        <v>1</v>
      </c>
      <c r="C690" s="1" t="s">
        <v>689</v>
      </c>
      <c r="D690" s="2" t="s">
        <v>7</v>
      </c>
      <c r="E690" s="1"/>
      <c r="F690" s="1" t="str">
        <f t="shared" si="56"/>
        <v>RUSSIA</v>
      </c>
    </row>
    <row r="691" spans="1:6" x14ac:dyDescent="0.2">
      <c r="A691" s="1">
        <v>2016</v>
      </c>
      <c r="B691" s="1">
        <f t="shared" si="57"/>
        <v>1</v>
      </c>
      <c r="C691" s="1" t="s">
        <v>690</v>
      </c>
      <c r="D691" s="2" t="s">
        <v>7</v>
      </c>
      <c r="E691" s="1"/>
      <c r="F691" s="1" t="str">
        <f t="shared" si="56"/>
        <v>RUSSIA</v>
      </c>
    </row>
    <row r="692" spans="1:6" x14ac:dyDescent="0.2">
      <c r="A692" s="1">
        <v>2016</v>
      </c>
      <c r="B692" s="1">
        <f t="shared" si="57"/>
        <v>1</v>
      </c>
      <c r="C692" s="1" t="s">
        <v>691</v>
      </c>
      <c r="D692" s="2" t="s">
        <v>7</v>
      </c>
      <c r="E692" s="1"/>
      <c r="F692" s="1" t="str">
        <f t="shared" si="56"/>
        <v>RUSSIA</v>
      </c>
    </row>
    <row r="693" spans="1:6" x14ac:dyDescent="0.2">
      <c r="A693" s="1">
        <v>2017</v>
      </c>
      <c r="B693" s="1">
        <f t="shared" si="57"/>
        <v>1</v>
      </c>
      <c r="C693" s="1" t="s">
        <v>692</v>
      </c>
      <c r="D693" s="2" t="s">
        <v>7</v>
      </c>
      <c r="E693" s="1"/>
      <c r="F693" s="1" t="str">
        <f t="shared" si="56"/>
        <v>RUSSIA</v>
      </c>
    </row>
    <row r="694" spans="1:6" x14ac:dyDescent="0.2">
      <c r="A694" s="1">
        <v>2017</v>
      </c>
      <c r="B694" s="1">
        <f t="shared" si="57"/>
        <v>1</v>
      </c>
      <c r="C694" s="1" t="s">
        <v>693</v>
      </c>
      <c r="D694" s="2" t="s">
        <v>7</v>
      </c>
      <c r="E694" s="22"/>
      <c r="F694" s="1" t="str">
        <f t="shared" si="56"/>
        <v>RUSSIA</v>
      </c>
    </row>
    <row r="695" spans="1:6" x14ac:dyDescent="0.2">
      <c r="A695" s="1">
        <v>2017</v>
      </c>
      <c r="B695" s="1">
        <f t="shared" si="57"/>
        <v>1</v>
      </c>
      <c r="C695" s="1" t="s">
        <v>694</v>
      </c>
      <c r="D695" s="2" t="s">
        <v>7</v>
      </c>
      <c r="E695" s="22"/>
      <c r="F695" s="1" t="str">
        <f t="shared" si="56"/>
        <v>RUSSIA</v>
      </c>
    </row>
    <row r="696" spans="1:6" x14ac:dyDescent="0.2">
      <c r="A696" s="1">
        <v>2017</v>
      </c>
      <c r="B696" s="1">
        <f t="shared" si="57"/>
        <v>1</v>
      </c>
      <c r="C696" s="1" t="s">
        <v>695</v>
      </c>
      <c r="D696" s="2" t="s">
        <v>7</v>
      </c>
      <c r="E696" s="22"/>
      <c r="F696" s="1" t="str">
        <f t="shared" si="56"/>
        <v>RUSSIA</v>
      </c>
    </row>
    <row r="697" spans="1:6" x14ac:dyDescent="0.2">
      <c r="A697" s="1">
        <v>2017</v>
      </c>
      <c r="B697" s="1">
        <f t="shared" si="57"/>
        <v>1</v>
      </c>
      <c r="C697" s="1" t="s">
        <v>696</v>
      </c>
      <c r="D697" s="2" t="s">
        <v>7</v>
      </c>
      <c r="E697" s="22"/>
      <c r="F697" s="1" t="str">
        <f t="shared" si="56"/>
        <v>RUSSIA</v>
      </c>
    </row>
    <row r="698" spans="1:6" x14ac:dyDescent="0.2">
      <c r="A698" s="1">
        <v>2017</v>
      </c>
      <c r="B698" s="1">
        <f t="shared" si="57"/>
        <v>1</v>
      </c>
      <c r="C698" s="1" t="s">
        <v>697</v>
      </c>
      <c r="D698" s="2" t="s">
        <v>7</v>
      </c>
      <c r="E698" s="22"/>
      <c r="F698" s="1" t="str">
        <f t="shared" si="56"/>
        <v>RUSSIA</v>
      </c>
    </row>
    <row r="699" spans="1:6" x14ac:dyDescent="0.2">
      <c r="A699" s="1">
        <v>2019</v>
      </c>
      <c r="B699" s="1">
        <f t="shared" si="57"/>
        <v>1</v>
      </c>
      <c r="C699" s="1" t="s">
        <v>698</v>
      </c>
      <c r="D699" s="2" t="s">
        <v>25</v>
      </c>
      <c r="E699" s="22"/>
      <c r="F699" s="1" t="str">
        <f t="shared" si="56"/>
        <v>RUSSIA</v>
      </c>
    </row>
    <row r="700" spans="1:6" x14ac:dyDescent="0.2">
      <c r="A700" s="9">
        <v>2023</v>
      </c>
      <c r="B700" s="1">
        <f t="shared" si="57"/>
        <v>1</v>
      </c>
      <c r="C700" s="1" t="s">
        <v>699</v>
      </c>
      <c r="D700" s="2" t="s">
        <v>7</v>
      </c>
      <c r="E700" s="22"/>
      <c r="F700" s="1" t="str">
        <f t="shared" si="56"/>
        <v>RUSSIA</v>
      </c>
    </row>
    <row r="701" spans="1:6" x14ac:dyDescent="0.2">
      <c r="A701" s="9">
        <v>2024</v>
      </c>
      <c r="B701" s="1">
        <f t="shared" si="57"/>
        <v>1</v>
      </c>
      <c r="C701" s="1" t="s">
        <v>700</v>
      </c>
      <c r="D701" s="2" t="s">
        <v>7</v>
      </c>
      <c r="E701" s="22"/>
      <c r="F701" s="1" t="s">
        <v>584</v>
      </c>
    </row>
    <row r="702" spans="1:6" x14ac:dyDescent="0.2">
      <c r="A702" s="9">
        <v>2025</v>
      </c>
      <c r="B702" s="1">
        <f t="shared" si="57"/>
        <v>1</v>
      </c>
      <c r="C702" s="1" t="s">
        <v>701</v>
      </c>
      <c r="D702" s="2" t="s">
        <v>7</v>
      </c>
      <c r="E702" s="22"/>
      <c r="F702" s="1" t="s">
        <v>584</v>
      </c>
    </row>
    <row r="703" spans="1:6" ht="17" x14ac:dyDescent="0.2">
      <c r="A703" s="8" t="s">
        <v>702</v>
      </c>
      <c r="B703" s="1">
        <f t="shared" si="57"/>
        <v>0</v>
      </c>
      <c r="C703" s="1"/>
      <c r="D703" s="2"/>
      <c r="E703" s="22"/>
      <c r="F703" s="22"/>
    </row>
    <row r="704" spans="1:6" x14ac:dyDescent="0.2">
      <c r="A704" s="9">
        <v>2022</v>
      </c>
      <c r="B704" s="1">
        <f t="shared" si="57"/>
        <v>1</v>
      </c>
      <c r="C704" s="7" t="s">
        <v>703</v>
      </c>
      <c r="D704" s="2" t="s">
        <v>7</v>
      </c>
      <c r="E704" s="22"/>
      <c r="F704" s="1" t="s">
        <v>702</v>
      </c>
    </row>
    <row r="705" spans="1:6" ht="17" x14ac:dyDescent="0.2">
      <c r="A705" s="8" t="s">
        <v>704</v>
      </c>
      <c r="B705" s="1">
        <f t="shared" si="57"/>
        <v>0</v>
      </c>
      <c r="C705" s="1"/>
      <c r="D705" s="2"/>
      <c r="E705" s="22"/>
      <c r="F705" s="22"/>
    </row>
    <row r="706" spans="1:6" x14ac:dyDescent="0.2">
      <c r="A706" s="1">
        <v>2015</v>
      </c>
      <c r="B706" s="1">
        <f t="shared" si="57"/>
        <v>1</v>
      </c>
      <c r="C706" s="1" t="s">
        <v>705</v>
      </c>
      <c r="D706" s="2" t="s">
        <v>25</v>
      </c>
      <c r="E706" s="1"/>
      <c r="F706" s="1" t="str">
        <f t="shared" ref="F706:F707" si="58">$A$705</f>
        <v>SLOVAKIA</v>
      </c>
    </row>
    <row r="707" spans="1:6" x14ac:dyDescent="0.2">
      <c r="A707" s="9">
        <v>2023</v>
      </c>
      <c r="B707" s="1">
        <f t="shared" si="57"/>
        <v>1</v>
      </c>
      <c r="C707" s="1" t="s">
        <v>706</v>
      </c>
      <c r="D707" s="2" t="s">
        <v>25</v>
      </c>
      <c r="E707" s="1"/>
      <c r="F707" s="1" t="str">
        <f t="shared" si="58"/>
        <v>SLOVAKIA</v>
      </c>
    </row>
    <row r="708" spans="1:6" ht="17" x14ac:dyDescent="0.2">
      <c r="A708" s="8" t="s">
        <v>707</v>
      </c>
      <c r="B708" s="1">
        <f t="shared" si="57"/>
        <v>0</v>
      </c>
      <c r="C708" s="1"/>
      <c r="D708" s="2"/>
      <c r="E708" s="1"/>
      <c r="F708" s="1"/>
    </row>
    <row r="709" spans="1:6" x14ac:dyDescent="0.2">
      <c r="A709" s="1">
        <v>2022</v>
      </c>
      <c r="B709" s="1">
        <f t="shared" si="57"/>
        <v>1</v>
      </c>
      <c r="C709" s="1" t="s">
        <v>708</v>
      </c>
      <c r="D709" s="2" t="s">
        <v>7</v>
      </c>
      <c r="E709" s="1"/>
      <c r="F709" s="1" t="str">
        <f>$A$708</f>
        <v>SLOVENIA</v>
      </c>
    </row>
    <row r="710" spans="1:6" ht="17" x14ac:dyDescent="0.2">
      <c r="A710" s="8" t="s">
        <v>709</v>
      </c>
      <c r="B710" s="1">
        <f t="shared" si="57"/>
        <v>0</v>
      </c>
      <c r="C710" s="1"/>
      <c r="D710" s="2"/>
      <c r="E710" s="1"/>
      <c r="F710" s="1"/>
    </row>
    <row r="711" spans="1:6" x14ac:dyDescent="0.2">
      <c r="A711" s="1">
        <v>2001</v>
      </c>
      <c r="B711" s="1">
        <f t="shared" si="57"/>
        <v>1</v>
      </c>
      <c r="C711" s="1" t="s">
        <v>710</v>
      </c>
      <c r="D711" s="2" t="s">
        <v>7</v>
      </c>
      <c r="E711" s="1"/>
      <c r="F711" s="1" t="str">
        <f t="shared" ref="F711:F715" si="59">$A$710</f>
        <v>SOUTH AFRICA</v>
      </c>
    </row>
    <row r="712" spans="1:6" x14ac:dyDescent="0.2">
      <c r="A712" s="1">
        <v>2012</v>
      </c>
      <c r="B712" s="1">
        <f t="shared" si="57"/>
        <v>1</v>
      </c>
      <c r="C712" s="1" t="s">
        <v>711</v>
      </c>
      <c r="D712" s="2" t="s">
        <v>7</v>
      </c>
      <c r="E712" s="1"/>
      <c r="F712" s="1" t="str">
        <f t="shared" si="59"/>
        <v>SOUTH AFRICA</v>
      </c>
    </row>
    <row r="713" spans="1:6" x14ac:dyDescent="0.2">
      <c r="A713" s="1">
        <v>2016</v>
      </c>
      <c r="B713" s="1">
        <f t="shared" si="57"/>
        <v>1</v>
      </c>
      <c r="C713" s="1" t="s">
        <v>712</v>
      </c>
      <c r="D713" s="2" t="s">
        <v>7</v>
      </c>
      <c r="E713" s="1"/>
      <c r="F713" s="1" t="str">
        <f t="shared" si="59"/>
        <v>SOUTH AFRICA</v>
      </c>
    </row>
    <row r="714" spans="1:6" x14ac:dyDescent="0.2">
      <c r="A714" s="1">
        <v>2018</v>
      </c>
      <c r="B714" s="1">
        <f t="shared" si="57"/>
        <v>1</v>
      </c>
      <c r="C714" s="1" t="s">
        <v>713</v>
      </c>
      <c r="D714" s="2" t="s">
        <v>7</v>
      </c>
      <c r="E714" s="1"/>
      <c r="F714" s="1" t="str">
        <f t="shared" si="59"/>
        <v>SOUTH AFRICA</v>
      </c>
    </row>
    <row r="715" spans="1:6" x14ac:dyDescent="0.2">
      <c r="A715" s="1">
        <v>2022</v>
      </c>
      <c r="B715" s="1">
        <f t="shared" si="57"/>
        <v>1</v>
      </c>
      <c r="C715" s="1" t="s">
        <v>714</v>
      </c>
      <c r="D715" s="2" t="s">
        <v>7</v>
      </c>
      <c r="E715" s="1"/>
      <c r="F715" s="1" t="str">
        <f t="shared" si="59"/>
        <v>SOUTH AFRICA</v>
      </c>
    </row>
    <row r="716" spans="1:6" ht="17" x14ac:dyDescent="0.2">
      <c r="A716" s="8" t="s">
        <v>715</v>
      </c>
      <c r="B716" s="1">
        <f t="shared" si="57"/>
        <v>0</v>
      </c>
      <c r="C716" s="1"/>
      <c r="D716" s="2"/>
      <c r="E716" s="1"/>
      <c r="F716" s="1"/>
    </row>
    <row r="717" spans="1:6" x14ac:dyDescent="0.2">
      <c r="A717" s="1">
        <v>2000</v>
      </c>
      <c r="B717" s="1">
        <f t="shared" si="57"/>
        <v>1</v>
      </c>
      <c r="C717" s="23" t="s">
        <v>716</v>
      </c>
      <c r="D717" s="2" t="s">
        <v>25</v>
      </c>
      <c r="E717" s="1"/>
      <c r="F717" s="1" t="str">
        <f t="shared" ref="F717:F732" si="60">$A$716</f>
        <v>SPAIN</v>
      </c>
    </row>
    <row r="718" spans="1:6" x14ac:dyDescent="0.2">
      <c r="A718" s="1">
        <v>2000</v>
      </c>
      <c r="B718" s="1">
        <f t="shared" si="57"/>
        <v>1</v>
      </c>
      <c r="C718" s="23" t="s">
        <v>717</v>
      </c>
      <c r="D718" s="2" t="s">
        <v>25</v>
      </c>
      <c r="E718" s="1"/>
      <c r="F718" s="1" t="str">
        <f t="shared" si="60"/>
        <v>SPAIN</v>
      </c>
    </row>
    <row r="719" spans="1:6" x14ac:dyDescent="0.2">
      <c r="A719" s="1">
        <v>2000</v>
      </c>
      <c r="B719" s="1">
        <f t="shared" si="57"/>
        <v>1</v>
      </c>
      <c r="C719" s="23" t="s">
        <v>718</v>
      </c>
      <c r="D719" s="2" t="s">
        <v>25</v>
      </c>
      <c r="E719" s="1"/>
      <c r="F719" s="1" t="str">
        <f t="shared" si="60"/>
        <v>SPAIN</v>
      </c>
    </row>
    <row r="720" spans="1:6" x14ac:dyDescent="0.2">
      <c r="A720" s="1">
        <v>2000</v>
      </c>
      <c r="B720" s="1">
        <f t="shared" si="57"/>
        <v>1</v>
      </c>
      <c r="C720" s="23" t="s">
        <v>719</v>
      </c>
      <c r="D720" s="2" t="s">
        <v>7</v>
      </c>
      <c r="E720" s="1"/>
      <c r="F720" s="1" t="str">
        <f t="shared" si="60"/>
        <v>SPAIN</v>
      </c>
    </row>
    <row r="721" spans="1:6" x14ac:dyDescent="0.2">
      <c r="A721" s="1">
        <v>2000</v>
      </c>
      <c r="B721" s="1">
        <f t="shared" si="57"/>
        <v>1</v>
      </c>
      <c r="C721" s="23" t="s">
        <v>720</v>
      </c>
      <c r="D721" s="2" t="s">
        <v>7</v>
      </c>
      <c r="E721" s="1"/>
      <c r="F721" s="1" t="str">
        <f t="shared" si="60"/>
        <v>SPAIN</v>
      </c>
    </row>
    <row r="722" spans="1:6" x14ac:dyDescent="0.2">
      <c r="A722" s="1">
        <v>2000</v>
      </c>
      <c r="B722" s="1">
        <f t="shared" si="57"/>
        <v>1</v>
      </c>
      <c r="C722" s="23" t="s">
        <v>721</v>
      </c>
      <c r="D722" s="2" t="s">
        <v>7</v>
      </c>
      <c r="E722" s="1"/>
      <c r="F722" s="1" t="str">
        <f t="shared" si="60"/>
        <v>SPAIN</v>
      </c>
    </row>
    <row r="723" spans="1:6" x14ac:dyDescent="0.2">
      <c r="A723" s="1">
        <v>2001</v>
      </c>
      <c r="B723" s="1">
        <f t="shared" si="57"/>
        <v>1</v>
      </c>
      <c r="C723" s="23" t="s">
        <v>722</v>
      </c>
      <c r="D723" s="2" t="s">
        <v>25</v>
      </c>
      <c r="E723" s="1"/>
      <c r="F723" s="1" t="str">
        <f t="shared" si="60"/>
        <v>SPAIN</v>
      </c>
    </row>
    <row r="724" spans="1:6" x14ac:dyDescent="0.2">
      <c r="A724" s="1">
        <v>2002</v>
      </c>
      <c r="B724" s="1">
        <f t="shared" si="57"/>
        <v>1</v>
      </c>
      <c r="C724" s="23" t="s">
        <v>723</v>
      </c>
      <c r="D724" s="2" t="s">
        <v>25</v>
      </c>
      <c r="E724" s="1"/>
      <c r="F724" s="1" t="str">
        <f t="shared" si="60"/>
        <v>SPAIN</v>
      </c>
    </row>
    <row r="725" spans="1:6" x14ac:dyDescent="0.2">
      <c r="A725" s="1">
        <v>2002</v>
      </c>
      <c r="B725" s="1">
        <f t="shared" si="57"/>
        <v>1</v>
      </c>
      <c r="C725" s="23" t="s">
        <v>724</v>
      </c>
      <c r="D725" s="2" t="s">
        <v>25</v>
      </c>
      <c r="E725" s="1"/>
      <c r="F725" s="1" t="str">
        <f t="shared" si="60"/>
        <v>SPAIN</v>
      </c>
    </row>
    <row r="726" spans="1:6" x14ac:dyDescent="0.2">
      <c r="A726" s="1">
        <v>2004</v>
      </c>
      <c r="B726" s="1">
        <f t="shared" si="57"/>
        <v>1</v>
      </c>
      <c r="C726" s="23" t="s">
        <v>725</v>
      </c>
      <c r="D726" s="2" t="s">
        <v>25</v>
      </c>
      <c r="E726" s="1"/>
      <c r="F726" s="1" t="str">
        <f t="shared" si="60"/>
        <v>SPAIN</v>
      </c>
    </row>
    <row r="727" spans="1:6" x14ac:dyDescent="0.2">
      <c r="A727" s="1">
        <v>2005</v>
      </c>
      <c r="B727" s="1">
        <f t="shared" si="57"/>
        <v>1</v>
      </c>
      <c r="C727" s="23" t="s">
        <v>726</v>
      </c>
      <c r="D727" s="2" t="s">
        <v>25</v>
      </c>
      <c r="E727" s="1"/>
      <c r="F727" s="1" t="str">
        <f t="shared" si="60"/>
        <v>SPAIN</v>
      </c>
    </row>
    <row r="728" spans="1:6" x14ac:dyDescent="0.2">
      <c r="A728" s="1">
        <v>2006</v>
      </c>
      <c r="B728" s="1">
        <f t="shared" si="57"/>
        <v>1</v>
      </c>
      <c r="C728" s="23" t="s">
        <v>727</v>
      </c>
      <c r="D728" s="2" t="s">
        <v>25</v>
      </c>
      <c r="E728" s="1"/>
      <c r="F728" s="1" t="str">
        <f t="shared" si="60"/>
        <v>SPAIN</v>
      </c>
    </row>
    <row r="729" spans="1:6" x14ac:dyDescent="0.2">
      <c r="A729" s="1">
        <v>2006</v>
      </c>
      <c r="B729" s="1">
        <f t="shared" si="57"/>
        <v>1</v>
      </c>
      <c r="C729" s="23" t="s">
        <v>728</v>
      </c>
      <c r="D729" s="2" t="s">
        <v>25</v>
      </c>
      <c r="E729" s="1"/>
      <c r="F729" s="1" t="str">
        <f t="shared" si="60"/>
        <v>SPAIN</v>
      </c>
    </row>
    <row r="730" spans="1:6" x14ac:dyDescent="0.2">
      <c r="A730" s="1">
        <v>2007</v>
      </c>
      <c r="B730" s="1">
        <f t="shared" si="57"/>
        <v>1</v>
      </c>
      <c r="C730" s="23" t="s">
        <v>729</v>
      </c>
      <c r="D730" s="2" t="s">
        <v>25</v>
      </c>
      <c r="E730" s="1"/>
      <c r="F730" s="1" t="str">
        <f t="shared" si="60"/>
        <v>SPAIN</v>
      </c>
    </row>
    <row r="731" spans="1:6" x14ac:dyDescent="0.2">
      <c r="A731" s="1">
        <v>2009</v>
      </c>
      <c r="B731" s="1">
        <f t="shared" si="57"/>
        <v>1</v>
      </c>
      <c r="C731" s="23" t="s">
        <v>730</v>
      </c>
      <c r="D731" s="2" t="s">
        <v>25</v>
      </c>
      <c r="E731" s="1"/>
      <c r="F731" s="1" t="str">
        <f t="shared" si="60"/>
        <v>SPAIN</v>
      </c>
    </row>
    <row r="732" spans="1:6" x14ac:dyDescent="0.2">
      <c r="A732" s="1">
        <v>2010</v>
      </c>
      <c r="B732" s="1">
        <f t="shared" si="57"/>
        <v>1</v>
      </c>
      <c r="C732" s="23" t="s">
        <v>731</v>
      </c>
      <c r="D732" s="2" t="s">
        <v>25</v>
      </c>
      <c r="E732" s="1"/>
      <c r="F732" s="1" t="str">
        <f t="shared" si="60"/>
        <v>SPAIN</v>
      </c>
    </row>
    <row r="733" spans="1:6" x14ac:dyDescent="0.2">
      <c r="A733" s="1">
        <v>2010</v>
      </c>
      <c r="B733" s="1">
        <f t="shared" si="57"/>
        <v>1</v>
      </c>
      <c r="C733" s="24" t="s">
        <v>732</v>
      </c>
      <c r="D733" s="2" t="s">
        <v>7</v>
      </c>
      <c r="E733" s="1"/>
      <c r="F733" s="1" t="str">
        <f>'[1]Appendix 1'!$A$716</f>
        <v>SPAIN</v>
      </c>
    </row>
    <row r="734" spans="1:6" x14ac:dyDescent="0.2">
      <c r="A734" s="1">
        <v>2010</v>
      </c>
      <c r="B734" s="1">
        <f t="shared" si="57"/>
        <v>1</v>
      </c>
      <c r="C734" s="23" t="s">
        <v>733</v>
      </c>
      <c r="D734" s="2" t="s">
        <v>25</v>
      </c>
      <c r="E734" s="1"/>
      <c r="F734" s="1" t="str">
        <f t="shared" ref="F734:F740" si="61">$A$716</f>
        <v>SPAIN</v>
      </c>
    </row>
    <row r="735" spans="1:6" x14ac:dyDescent="0.2">
      <c r="A735" s="1">
        <v>2010</v>
      </c>
      <c r="B735" s="1">
        <f t="shared" si="57"/>
        <v>1</v>
      </c>
      <c r="C735" s="23" t="s">
        <v>734</v>
      </c>
      <c r="D735" s="2" t="s">
        <v>25</v>
      </c>
      <c r="E735" s="1"/>
      <c r="F735" s="1" t="str">
        <f t="shared" si="61"/>
        <v>SPAIN</v>
      </c>
    </row>
    <row r="736" spans="1:6" x14ac:dyDescent="0.2">
      <c r="A736" s="1">
        <v>2012</v>
      </c>
      <c r="B736" s="1">
        <f t="shared" si="57"/>
        <v>1</v>
      </c>
      <c r="C736" s="23" t="s">
        <v>735</v>
      </c>
      <c r="D736" s="2" t="s">
        <v>25</v>
      </c>
      <c r="E736" s="1"/>
      <c r="F736" s="1" t="str">
        <f t="shared" si="61"/>
        <v>SPAIN</v>
      </c>
    </row>
    <row r="737" spans="1:6" x14ac:dyDescent="0.2">
      <c r="A737" s="1">
        <v>2013</v>
      </c>
      <c r="B737" s="1">
        <f t="shared" si="57"/>
        <v>1</v>
      </c>
      <c r="C737" s="23" t="s">
        <v>736</v>
      </c>
      <c r="D737" s="2" t="s">
        <v>25</v>
      </c>
      <c r="E737" s="1"/>
      <c r="F737" s="1" t="str">
        <f t="shared" si="61"/>
        <v>SPAIN</v>
      </c>
    </row>
    <row r="738" spans="1:6" x14ac:dyDescent="0.2">
      <c r="A738" s="1">
        <v>2013</v>
      </c>
      <c r="B738" s="1">
        <f t="shared" si="57"/>
        <v>1</v>
      </c>
      <c r="C738" s="23" t="s">
        <v>737</v>
      </c>
      <c r="D738" s="2" t="s">
        <v>7</v>
      </c>
      <c r="E738" s="1"/>
      <c r="F738" s="1" t="str">
        <f t="shared" si="61"/>
        <v>SPAIN</v>
      </c>
    </row>
    <row r="739" spans="1:6" x14ac:dyDescent="0.2">
      <c r="A739" s="1">
        <v>2014</v>
      </c>
      <c r="B739" s="1">
        <f t="shared" si="57"/>
        <v>1</v>
      </c>
      <c r="C739" s="23" t="s">
        <v>738</v>
      </c>
      <c r="D739" s="2" t="s">
        <v>25</v>
      </c>
      <c r="E739" s="1"/>
      <c r="F739" s="1" t="str">
        <f t="shared" si="61"/>
        <v>SPAIN</v>
      </c>
    </row>
    <row r="740" spans="1:6" x14ac:dyDescent="0.2">
      <c r="A740" s="1">
        <v>2014</v>
      </c>
      <c r="B740" s="1">
        <f t="shared" si="57"/>
        <v>1</v>
      </c>
      <c r="C740" s="23" t="s">
        <v>739</v>
      </c>
      <c r="D740" s="2" t="s">
        <v>7</v>
      </c>
      <c r="E740" s="1"/>
      <c r="F740" s="1" t="str">
        <f t="shared" si="61"/>
        <v>SPAIN</v>
      </c>
    </row>
    <row r="741" spans="1:6" x14ac:dyDescent="0.2">
      <c r="A741" s="9">
        <v>2025</v>
      </c>
      <c r="B741" s="1">
        <f t="shared" si="57"/>
        <v>1</v>
      </c>
      <c r="C741" s="7" t="s">
        <v>740</v>
      </c>
      <c r="D741" s="2" t="s">
        <v>7</v>
      </c>
      <c r="E741" s="1"/>
      <c r="F741" s="1" t="s">
        <v>715</v>
      </c>
    </row>
    <row r="742" spans="1:6" ht="17" x14ac:dyDescent="0.2">
      <c r="A742" s="8" t="s">
        <v>741</v>
      </c>
      <c r="B742" s="1">
        <f t="shared" si="57"/>
        <v>0</v>
      </c>
      <c r="C742" s="1"/>
      <c r="D742" s="2"/>
      <c r="E742" s="1"/>
      <c r="F742" s="1"/>
    </row>
    <row r="743" spans="1:6" x14ac:dyDescent="0.2">
      <c r="A743" s="9">
        <v>2009</v>
      </c>
      <c r="B743" s="1">
        <f t="shared" si="57"/>
        <v>1</v>
      </c>
      <c r="C743" s="1" t="s">
        <v>742</v>
      </c>
      <c r="D743" s="2" t="s">
        <v>7</v>
      </c>
      <c r="E743" s="1"/>
      <c r="F743" s="1" t="s">
        <v>741</v>
      </c>
    </row>
    <row r="744" spans="1:6" ht="17" x14ac:dyDescent="0.2">
      <c r="A744" s="8" t="s">
        <v>743</v>
      </c>
      <c r="B744" s="1">
        <f t="shared" si="57"/>
        <v>0</v>
      </c>
      <c r="C744" s="1"/>
      <c r="D744" s="2"/>
      <c r="E744" s="1"/>
      <c r="F744" s="1"/>
    </row>
    <row r="745" spans="1:6" x14ac:dyDescent="0.2">
      <c r="A745" s="9">
        <v>2009</v>
      </c>
      <c r="B745" s="1">
        <f t="shared" si="57"/>
        <v>1</v>
      </c>
      <c r="C745" s="1" t="s">
        <v>744</v>
      </c>
      <c r="D745" s="2" t="s">
        <v>25</v>
      </c>
      <c r="E745" s="1"/>
      <c r="F745" s="1" t="s">
        <v>743</v>
      </c>
    </row>
    <row r="746" spans="1:6" ht="17" x14ac:dyDescent="0.2">
      <c r="A746" s="8" t="s">
        <v>745</v>
      </c>
      <c r="B746" s="1">
        <f t="shared" si="57"/>
        <v>0</v>
      </c>
      <c r="C746" s="1"/>
      <c r="D746" s="2"/>
      <c r="E746" s="1"/>
      <c r="F746" s="1"/>
    </row>
    <row r="747" spans="1:6" x14ac:dyDescent="0.2">
      <c r="A747" s="9">
        <v>2002</v>
      </c>
      <c r="B747" s="1">
        <f t="shared" si="57"/>
        <v>1</v>
      </c>
      <c r="C747" s="7" t="s">
        <v>746</v>
      </c>
      <c r="D747" s="2" t="s">
        <v>92</v>
      </c>
      <c r="E747" s="1"/>
      <c r="F747" s="1" t="s">
        <v>745</v>
      </c>
    </row>
    <row r="748" spans="1:6" ht="17" x14ac:dyDescent="0.2">
      <c r="A748" s="8" t="s">
        <v>747</v>
      </c>
      <c r="B748" s="1">
        <f t="shared" si="57"/>
        <v>0</v>
      </c>
      <c r="C748" s="1"/>
      <c r="D748" s="2"/>
      <c r="E748" s="1"/>
      <c r="F748" s="1"/>
    </row>
    <row r="749" spans="1:6" x14ac:dyDescent="0.2">
      <c r="A749" s="1">
        <v>2013</v>
      </c>
      <c r="B749" s="1">
        <f t="shared" si="57"/>
        <v>1</v>
      </c>
      <c r="C749" s="1" t="s">
        <v>748</v>
      </c>
      <c r="D749" s="2" t="s">
        <v>25</v>
      </c>
      <c r="E749" s="1"/>
      <c r="F749" s="1" t="str">
        <f t="shared" ref="F749:F751" si="62">$A$748</f>
        <v>SWITZERLAND</v>
      </c>
    </row>
    <row r="750" spans="1:6" x14ac:dyDescent="0.2">
      <c r="A750" s="1">
        <v>2019</v>
      </c>
      <c r="B750" s="1">
        <f t="shared" si="57"/>
        <v>1</v>
      </c>
      <c r="C750" s="1" t="s">
        <v>749</v>
      </c>
      <c r="D750" s="2" t="s">
        <v>92</v>
      </c>
      <c r="E750" s="1"/>
      <c r="F750" s="1" t="str">
        <f t="shared" si="62"/>
        <v>SWITZERLAND</v>
      </c>
    </row>
    <row r="751" spans="1:6" x14ac:dyDescent="0.2">
      <c r="A751" s="1">
        <v>2021</v>
      </c>
      <c r="B751" s="1">
        <f t="shared" si="57"/>
        <v>1</v>
      </c>
      <c r="C751" s="1" t="s">
        <v>750</v>
      </c>
      <c r="D751" s="2" t="s">
        <v>92</v>
      </c>
      <c r="E751" s="1"/>
      <c r="F751" s="1" t="str">
        <f t="shared" si="62"/>
        <v>SWITZERLAND</v>
      </c>
    </row>
    <row r="752" spans="1:6" x14ac:dyDescent="0.2">
      <c r="A752" s="3" t="s">
        <v>751</v>
      </c>
      <c r="B752" s="1">
        <f t="shared" si="57"/>
        <v>0</v>
      </c>
      <c r="C752" s="3"/>
      <c r="D752" s="5"/>
      <c r="E752" s="1"/>
      <c r="F752" s="1"/>
    </row>
    <row r="753" spans="1:6" x14ac:dyDescent="0.2">
      <c r="A753" s="1">
        <v>2000</v>
      </c>
      <c r="B753" s="1">
        <f t="shared" si="57"/>
        <v>1</v>
      </c>
      <c r="C753" s="1" t="s">
        <v>752</v>
      </c>
      <c r="D753" s="2" t="s">
        <v>7</v>
      </c>
      <c r="E753" s="1"/>
      <c r="F753" s="1" t="str">
        <f>$A$752</f>
        <v>TANZANIA</v>
      </c>
    </row>
    <row r="754" spans="1:6" ht="17" x14ac:dyDescent="0.2">
      <c r="A754" s="8" t="s">
        <v>753</v>
      </c>
      <c r="B754" s="1">
        <f t="shared" si="57"/>
        <v>0</v>
      </c>
      <c r="C754" s="1"/>
      <c r="D754" s="2"/>
      <c r="E754" s="1"/>
      <c r="F754" s="1"/>
    </row>
    <row r="755" spans="1:6" x14ac:dyDescent="0.2">
      <c r="A755" s="1">
        <v>2005</v>
      </c>
      <c r="B755" s="1">
        <f t="shared" si="57"/>
        <v>1</v>
      </c>
      <c r="C755" s="1" t="s">
        <v>754</v>
      </c>
      <c r="D755" s="2" t="s">
        <v>7</v>
      </c>
      <c r="E755" s="1"/>
      <c r="F755" s="1" t="str">
        <f t="shared" ref="F755:F765" si="63">$A$754</f>
        <v>THAILAND</v>
      </c>
    </row>
    <row r="756" spans="1:6" x14ac:dyDescent="0.2">
      <c r="A756" s="1">
        <v>2013</v>
      </c>
      <c r="B756" s="1">
        <f t="shared" si="57"/>
        <v>1</v>
      </c>
      <c r="C756" s="1" t="s">
        <v>755</v>
      </c>
      <c r="D756" s="2" t="s">
        <v>7</v>
      </c>
      <c r="E756" s="1"/>
      <c r="F756" s="1" t="str">
        <f t="shared" si="63"/>
        <v>THAILAND</v>
      </c>
    </row>
    <row r="757" spans="1:6" x14ac:dyDescent="0.2">
      <c r="A757" s="1">
        <v>2014</v>
      </c>
      <c r="B757" s="1">
        <f t="shared" si="57"/>
        <v>1</v>
      </c>
      <c r="C757" s="1" t="s">
        <v>756</v>
      </c>
      <c r="D757" s="2" t="s">
        <v>7</v>
      </c>
      <c r="E757" s="1"/>
      <c r="F757" s="1" t="str">
        <f t="shared" si="63"/>
        <v>THAILAND</v>
      </c>
    </row>
    <row r="758" spans="1:6" x14ac:dyDescent="0.2">
      <c r="A758" s="1">
        <v>2016</v>
      </c>
      <c r="B758" s="1">
        <f t="shared" si="57"/>
        <v>1</v>
      </c>
      <c r="C758" s="1" t="s">
        <v>757</v>
      </c>
      <c r="D758" s="2" t="s">
        <v>7</v>
      </c>
      <c r="E758" s="1"/>
      <c r="F758" s="1" t="str">
        <f t="shared" si="63"/>
        <v>THAILAND</v>
      </c>
    </row>
    <row r="759" spans="1:6" x14ac:dyDescent="0.2">
      <c r="A759" s="1">
        <v>2017</v>
      </c>
      <c r="B759" s="1">
        <f t="shared" si="57"/>
        <v>1</v>
      </c>
      <c r="C759" s="1" t="s">
        <v>758</v>
      </c>
      <c r="D759" s="2" t="s">
        <v>7</v>
      </c>
      <c r="E759" s="1"/>
      <c r="F759" s="1" t="str">
        <f t="shared" si="63"/>
        <v>THAILAND</v>
      </c>
    </row>
    <row r="760" spans="1:6" x14ac:dyDescent="0.2">
      <c r="A760" s="1">
        <v>2018</v>
      </c>
      <c r="B760" s="1">
        <f t="shared" si="57"/>
        <v>1</v>
      </c>
      <c r="C760" s="1" t="s">
        <v>759</v>
      </c>
      <c r="D760" s="2" t="s">
        <v>7</v>
      </c>
      <c r="E760" s="1"/>
      <c r="F760" s="1" t="str">
        <f t="shared" si="63"/>
        <v>THAILAND</v>
      </c>
    </row>
    <row r="761" spans="1:6" x14ac:dyDescent="0.2">
      <c r="A761" s="1">
        <v>2018</v>
      </c>
      <c r="B761" s="1">
        <f t="shared" si="57"/>
        <v>1</v>
      </c>
      <c r="C761" s="1" t="s">
        <v>760</v>
      </c>
      <c r="D761" s="2" t="s">
        <v>7</v>
      </c>
      <c r="E761" s="1"/>
      <c r="F761" s="1" t="str">
        <f t="shared" si="63"/>
        <v>THAILAND</v>
      </c>
    </row>
    <row r="762" spans="1:6" x14ac:dyDescent="0.2">
      <c r="A762" s="1">
        <v>2021</v>
      </c>
      <c r="B762" s="1">
        <f t="shared" si="57"/>
        <v>1</v>
      </c>
      <c r="C762" s="1" t="s">
        <v>761</v>
      </c>
      <c r="D762" s="2" t="s">
        <v>7</v>
      </c>
      <c r="E762" s="1"/>
      <c r="F762" s="1" t="str">
        <f t="shared" si="63"/>
        <v>THAILAND</v>
      </c>
    </row>
    <row r="763" spans="1:6" x14ac:dyDescent="0.2">
      <c r="A763" s="1">
        <v>2021</v>
      </c>
      <c r="B763" s="1">
        <f t="shared" si="57"/>
        <v>1</v>
      </c>
      <c r="C763" s="1" t="s">
        <v>762</v>
      </c>
      <c r="D763" s="2" t="s">
        <v>7</v>
      </c>
      <c r="E763" s="1"/>
      <c r="F763" s="1" t="str">
        <f t="shared" si="63"/>
        <v>THAILAND</v>
      </c>
    </row>
    <row r="764" spans="1:6" x14ac:dyDescent="0.2">
      <c r="A764" s="1">
        <v>2022</v>
      </c>
      <c r="B764" s="1">
        <f t="shared" si="57"/>
        <v>1</v>
      </c>
      <c r="C764" s="1" t="s">
        <v>763</v>
      </c>
      <c r="D764" s="2" t="s">
        <v>7</v>
      </c>
      <c r="E764" s="1"/>
      <c r="F764" s="1" t="str">
        <f t="shared" si="63"/>
        <v>THAILAND</v>
      </c>
    </row>
    <row r="765" spans="1:6" x14ac:dyDescent="0.2">
      <c r="A765" s="1">
        <v>2022</v>
      </c>
      <c r="B765" s="1">
        <f t="shared" si="57"/>
        <v>1</v>
      </c>
      <c r="C765" s="1" t="s">
        <v>764</v>
      </c>
      <c r="D765" s="2" t="s">
        <v>7</v>
      </c>
      <c r="E765" s="1"/>
      <c r="F765" s="1" t="str">
        <f t="shared" si="63"/>
        <v>THAILAND</v>
      </c>
    </row>
    <row r="766" spans="1:6" x14ac:dyDescent="0.2">
      <c r="A766" s="1">
        <v>2024</v>
      </c>
      <c r="B766" s="1">
        <f t="shared" si="57"/>
        <v>1</v>
      </c>
      <c r="C766" s="7" t="s">
        <v>765</v>
      </c>
      <c r="D766" s="2" t="s">
        <v>7</v>
      </c>
      <c r="E766" s="1"/>
      <c r="F766" s="1" t="s">
        <v>753</v>
      </c>
    </row>
    <row r="767" spans="1:6" ht="17" x14ac:dyDescent="0.2">
      <c r="A767" s="8" t="s">
        <v>766</v>
      </c>
      <c r="B767" s="1">
        <f t="shared" si="57"/>
        <v>0</v>
      </c>
      <c r="C767" s="1"/>
      <c r="D767" s="2"/>
      <c r="E767" s="1"/>
      <c r="F767" s="1"/>
    </row>
    <row r="768" spans="1:6" x14ac:dyDescent="0.2">
      <c r="A768" s="9">
        <v>2019</v>
      </c>
      <c r="B768" s="1">
        <f t="shared" si="57"/>
        <v>1</v>
      </c>
      <c r="C768" s="1" t="s">
        <v>767</v>
      </c>
      <c r="D768" s="2" t="s">
        <v>7</v>
      </c>
      <c r="E768" s="1"/>
      <c r="F768" s="1" t="s">
        <v>766</v>
      </c>
    </row>
    <row r="769" spans="1:6" ht="34" x14ac:dyDescent="0.2">
      <c r="A769" s="8" t="s">
        <v>768</v>
      </c>
      <c r="B769" s="1">
        <f t="shared" si="57"/>
        <v>0</v>
      </c>
      <c r="C769" s="1"/>
      <c r="D769" s="2"/>
      <c r="E769" s="1"/>
      <c r="F769" s="1"/>
    </row>
    <row r="770" spans="1:6" ht="17" x14ac:dyDescent="0.2">
      <c r="A770" s="9">
        <v>2003</v>
      </c>
      <c r="B770" s="1">
        <f t="shared" si="57"/>
        <v>1</v>
      </c>
      <c r="C770" s="1" t="s">
        <v>769</v>
      </c>
      <c r="D770" s="2" t="s">
        <v>7</v>
      </c>
      <c r="E770" s="1"/>
      <c r="F770" s="10" t="s">
        <v>768</v>
      </c>
    </row>
    <row r="771" spans="1:6" ht="17" x14ac:dyDescent="0.2">
      <c r="A771" s="9">
        <v>2003</v>
      </c>
      <c r="B771" s="1">
        <f t="shared" si="57"/>
        <v>1</v>
      </c>
      <c r="C771" s="1" t="s">
        <v>770</v>
      </c>
      <c r="D771" s="2" t="s">
        <v>7</v>
      </c>
      <c r="E771" s="1"/>
      <c r="F771" s="10" t="s">
        <v>768</v>
      </c>
    </row>
    <row r="772" spans="1:6" ht="17" x14ac:dyDescent="0.2">
      <c r="A772" s="9">
        <v>2003</v>
      </c>
      <c r="B772" s="1">
        <f t="shared" si="57"/>
        <v>1</v>
      </c>
      <c r="C772" s="1" t="s">
        <v>771</v>
      </c>
      <c r="D772" s="2" t="s">
        <v>7</v>
      </c>
      <c r="E772" s="1"/>
      <c r="F772" s="10" t="s">
        <v>768</v>
      </c>
    </row>
    <row r="773" spans="1:6" ht="17" x14ac:dyDescent="0.2">
      <c r="A773" s="9">
        <v>2003</v>
      </c>
      <c r="B773" s="1">
        <f t="shared" si="57"/>
        <v>1</v>
      </c>
      <c r="C773" s="1" t="s">
        <v>772</v>
      </c>
      <c r="D773" s="2" t="s">
        <v>7</v>
      </c>
      <c r="E773" s="1"/>
      <c r="F773" s="10" t="s">
        <v>768</v>
      </c>
    </row>
    <row r="774" spans="1:6" ht="17" x14ac:dyDescent="0.2">
      <c r="A774" s="9">
        <v>2007</v>
      </c>
      <c r="B774" s="1">
        <f t="shared" si="57"/>
        <v>1</v>
      </c>
      <c r="C774" s="1" t="s">
        <v>773</v>
      </c>
      <c r="D774" s="2" t="s">
        <v>7</v>
      </c>
      <c r="E774" s="1"/>
      <c r="F774" s="10" t="s">
        <v>768</v>
      </c>
    </row>
    <row r="775" spans="1:6" ht="17" x14ac:dyDescent="0.2">
      <c r="A775" s="9">
        <v>2007</v>
      </c>
      <c r="B775" s="1">
        <f t="shared" si="57"/>
        <v>1</v>
      </c>
      <c r="C775" s="1" t="s">
        <v>774</v>
      </c>
      <c r="D775" s="2" t="s">
        <v>7</v>
      </c>
      <c r="E775" s="1"/>
      <c r="F775" s="10" t="s">
        <v>768</v>
      </c>
    </row>
    <row r="776" spans="1:6" ht="17" x14ac:dyDescent="0.2">
      <c r="A776" s="9">
        <v>2007</v>
      </c>
      <c r="B776" s="1">
        <f t="shared" si="57"/>
        <v>1</v>
      </c>
      <c r="C776" s="1" t="s">
        <v>775</v>
      </c>
      <c r="D776" s="2" t="s">
        <v>7</v>
      </c>
      <c r="E776" s="1"/>
      <c r="F776" s="10" t="s">
        <v>768</v>
      </c>
    </row>
    <row r="777" spans="1:6" ht="17" x14ac:dyDescent="0.2">
      <c r="A777" s="9">
        <v>2008</v>
      </c>
      <c r="B777" s="1">
        <f t="shared" si="57"/>
        <v>1</v>
      </c>
      <c r="C777" s="1" t="s">
        <v>776</v>
      </c>
      <c r="D777" s="2" t="s">
        <v>25</v>
      </c>
      <c r="E777" s="1"/>
      <c r="F777" s="10" t="s">
        <v>768</v>
      </c>
    </row>
    <row r="778" spans="1:6" ht="17" x14ac:dyDescent="0.2">
      <c r="A778" s="9">
        <v>2012</v>
      </c>
      <c r="B778" s="1">
        <f t="shared" si="57"/>
        <v>1</v>
      </c>
      <c r="C778" s="1" t="s">
        <v>777</v>
      </c>
      <c r="D778" s="2" t="s">
        <v>7</v>
      </c>
      <c r="E778" s="1"/>
      <c r="F778" s="10" t="s">
        <v>768</v>
      </c>
    </row>
    <row r="779" spans="1:6" ht="17" x14ac:dyDescent="0.2">
      <c r="A779" s="9">
        <v>2014</v>
      </c>
      <c r="B779" s="1">
        <f t="shared" si="57"/>
        <v>1</v>
      </c>
      <c r="C779" s="1" t="s">
        <v>778</v>
      </c>
      <c r="D779" s="2" t="s">
        <v>7</v>
      </c>
      <c r="E779" s="1"/>
      <c r="F779" s="10" t="s">
        <v>768</v>
      </c>
    </row>
    <row r="780" spans="1:6" ht="17" x14ac:dyDescent="0.2">
      <c r="A780" s="8" t="s">
        <v>779</v>
      </c>
      <c r="B780" s="1">
        <f t="shared" si="57"/>
        <v>0</v>
      </c>
      <c r="C780" s="1"/>
      <c r="D780" s="2"/>
      <c r="E780" s="1"/>
      <c r="F780" s="1"/>
    </row>
    <row r="781" spans="1:6" x14ac:dyDescent="0.2">
      <c r="A781" s="1">
        <v>2013</v>
      </c>
      <c r="B781" s="1">
        <f t="shared" si="57"/>
        <v>1</v>
      </c>
      <c r="C781" s="1" t="s">
        <v>780</v>
      </c>
      <c r="D781" s="2" t="s">
        <v>7</v>
      </c>
      <c r="E781" s="1"/>
      <c r="F781" s="1" t="str">
        <f>$A$780</f>
        <v>TÜRKIYE</v>
      </c>
    </row>
    <row r="782" spans="1:6" x14ac:dyDescent="0.2">
      <c r="A782" s="1">
        <v>2015</v>
      </c>
      <c r="B782" s="1">
        <f t="shared" si="57"/>
        <v>1</v>
      </c>
      <c r="C782" s="7" t="s">
        <v>781</v>
      </c>
      <c r="D782" s="2" t="s">
        <v>7</v>
      </c>
      <c r="E782" s="1"/>
      <c r="F782" s="1" t="s">
        <v>779</v>
      </c>
    </row>
    <row r="783" spans="1:6" x14ac:dyDescent="0.2">
      <c r="A783" s="5" t="s">
        <v>782</v>
      </c>
      <c r="B783" s="1">
        <f t="shared" si="57"/>
        <v>0</v>
      </c>
      <c r="C783" s="3"/>
      <c r="D783" s="5"/>
      <c r="E783" s="1"/>
      <c r="F783" s="1"/>
    </row>
    <row r="784" spans="1:6" x14ac:dyDescent="0.2">
      <c r="A784" s="4">
        <v>2009</v>
      </c>
      <c r="B784" s="1">
        <f t="shared" si="57"/>
        <v>1</v>
      </c>
      <c r="C784" s="2" t="s">
        <v>783</v>
      </c>
      <c r="D784" s="2" t="s">
        <v>25</v>
      </c>
      <c r="E784" s="2"/>
      <c r="F784" s="2" t="s">
        <v>782</v>
      </c>
    </row>
    <row r="785" spans="1:6" x14ac:dyDescent="0.2">
      <c r="A785" s="3" t="s">
        <v>784</v>
      </c>
      <c r="B785" s="1">
        <f t="shared" si="57"/>
        <v>0</v>
      </c>
      <c r="C785" s="3"/>
      <c r="D785" s="5"/>
      <c r="E785" s="1"/>
      <c r="F785" s="1"/>
    </row>
    <row r="786" spans="1:6" x14ac:dyDescent="0.2">
      <c r="A786" s="1">
        <v>2005</v>
      </c>
      <c r="B786" s="1">
        <f t="shared" si="57"/>
        <v>1</v>
      </c>
      <c r="C786" s="1" t="s">
        <v>785</v>
      </c>
      <c r="D786" s="2" t="s">
        <v>7</v>
      </c>
      <c r="E786" s="1"/>
      <c r="F786" s="1" t="str">
        <f t="shared" ref="F786:F790" si="64">$A$785</f>
        <v>UGANDA</v>
      </c>
    </row>
    <row r="787" spans="1:6" x14ac:dyDescent="0.2">
      <c r="A787" s="1">
        <v>2005</v>
      </c>
      <c r="B787" s="1">
        <f t="shared" si="57"/>
        <v>1</v>
      </c>
      <c r="C787" s="1" t="s">
        <v>786</v>
      </c>
      <c r="D787" s="2" t="s">
        <v>7</v>
      </c>
      <c r="E787" s="1"/>
      <c r="F787" s="1" t="str">
        <f t="shared" si="64"/>
        <v>UGANDA</v>
      </c>
    </row>
    <row r="788" spans="1:6" x14ac:dyDescent="0.2">
      <c r="A788" s="1">
        <v>2010</v>
      </c>
      <c r="B788" s="1">
        <f t="shared" si="57"/>
        <v>1</v>
      </c>
      <c r="C788" s="1" t="s">
        <v>787</v>
      </c>
      <c r="D788" s="2" t="s">
        <v>7</v>
      </c>
      <c r="E788" s="1"/>
      <c r="F788" s="1" t="str">
        <f t="shared" si="64"/>
        <v>UGANDA</v>
      </c>
    </row>
    <row r="789" spans="1:6" x14ac:dyDescent="0.2">
      <c r="A789" s="1">
        <v>2012</v>
      </c>
      <c r="B789" s="1">
        <f t="shared" si="57"/>
        <v>1</v>
      </c>
      <c r="C789" s="1" t="s">
        <v>788</v>
      </c>
      <c r="D789" s="2" t="s">
        <v>7</v>
      </c>
      <c r="E789" s="1"/>
      <c r="F789" s="1" t="str">
        <f t="shared" si="64"/>
        <v>UGANDA</v>
      </c>
    </row>
    <row r="790" spans="1:6" x14ac:dyDescent="0.2">
      <c r="A790" s="1">
        <v>2021</v>
      </c>
      <c r="B790" s="1">
        <f t="shared" si="57"/>
        <v>1</v>
      </c>
      <c r="C790" s="1" t="s">
        <v>789</v>
      </c>
      <c r="D790" s="2" t="s">
        <v>25</v>
      </c>
      <c r="E790" s="1"/>
      <c r="F790" s="1" t="str">
        <f t="shared" si="64"/>
        <v>UGANDA</v>
      </c>
    </row>
    <row r="791" spans="1:6" ht="17" x14ac:dyDescent="0.2">
      <c r="A791" s="8" t="s">
        <v>790</v>
      </c>
      <c r="B791" s="1">
        <f t="shared" si="57"/>
        <v>0</v>
      </c>
      <c r="C791" s="1"/>
      <c r="D791" s="2"/>
      <c r="E791" s="1"/>
      <c r="F791" s="1"/>
    </row>
    <row r="792" spans="1:6" x14ac:dyDescent="0.2">
      <c r="A792" s="1">
        <v>2012</v>
      </c>
      <c r="B792" s="1">
        <f t="shared" si="57"/>
        <v>1</v>
      </c>
      <c r="C792" s="1" t="s">
        <v>791</v>
      </c>
      <c r="D792" s="2" t="s">
        <v>7</v>
      </c>
      <c r="E792" s="1"/>
      <c r="F792" s="1" t="str">
        <f t="shared" ref="F792:F795" si="65">$A$791</f>
        <v>UKRAINE</v>
      </c>
    </row>
    <row r="793" spans="1:6" x14ac:dyDescent="0.2">
      <c r="A793" s="1">
        <v>2019</v>
      </c>
      <c r="B793" s="1">
        <f t="shared" si="57"/>
        <v>1</v>
      </c>
      <c r="C793" s="1" t="s">
        <v>792</v>
      </c>
      <c r="D793" s="2" t="s">
        <v>7</v>
      </c>
      <c r="E793" s="1"/>
      <c r="F793" s="1" t="str">
        <f t="shared" si="65"/>
        <v>UKRAINE</v>
      </c>
    </row>
    <row r="794" spans="1:6" x14ac:dyDescent="0.2">
      <c r="A794" s="1">
        <v>2019</v>
      </c>
      <c r="B794" s="1">
        <f t="shared" si="57"/>
        <v>1</v>
      </c>
      <c r="C794" s="1" t="s">
        <v>793</v>
      </c>
      <c r="D794" s="2" t="s">
        <v>7</v>
      </c>
      <c r="E794" s="1"/>
      <c r="F794" s="1" t="str">
        <f t="shared" si="65"/>
        <v>UKRAINE</v>
      </c>
    </row>
    <row r="795" spans="1:6" x14ac:dyDescent="0.2">
      <c r="A795" s="1">
        <v>2020</v>
      </c>
      <c r="B795" s="1">
        <f t="shared" si="57"/>
        <v>1</v>
      </c>
      <c r="C795" s="1" t="s">
        <v>794</v>
      </c>
      <c r="D795" s="2" t="s">
        <v>7</v>
      </c>
      <c r="E795" s="1"/>
      <c r="F795" s="1" t="str">
        <f t="shared" si="65"/>
        <v>UKRAINE</v>
      </c>
    </row>
    <row r="796" spans="1:6" ht="34" x14ac:dyDescent="0.2">
      <c r="A796" s="8" t="s">
        <v>795</v>
      </c>
      <c r="B796" s="1">
        <f t="shared" si="57"/>
        <v>0</v>
      </c>
      <c r="C796" s="1"/>
      <c r="D796" s="2"/>
      <c r="E796" s="1"/>
      <c r="F796" s="1"/>
    </row>
    <row r="797" spans="1:6" x14ac:dyDescent="0.2">
      <c r="A797" s="9">
        <v>2014</v>
      </c>
      <c r="B797" s="1">
        <f t="shared" si="57"/>
        <v>1</v>
      </c>
      <c r="C797" s="25" t="s">
        <v>796</v>
      </c>
      <c r="D797" s="2" t="s">
        <v>7</v>
      </c>
      <c r="E797" s="1"/>
      <c r="F797" s="1" t="str">
        <f t="shared" ref="F797:F800" si="66">$A$796</f>
        <v>UNITED ARAB EMIRATES</v>
      </c>
    </row>
    <row r="798" spans="1:6" x14ac:dyDescent="0.2">
      <c r="A798" s="9">
        <v>2025</v>
      </c>
      <c r="B798" s="1">
        <f t="shared" si="57"/>
        <v>1</v>
      </c>
      <c r="C798" s="7" t="s">
        <v>797</v>
      </c>
      <c r="D798" s="2" t="s">
        <v>7</v>
      </c>
      <c r="E798" s="1"/>
      <c r="F798" s="1" t="str">
        <f t="shared" si="66"/>
        <v>UNITED ARAB EMIRATES</v>
      </c>
    </row>
    <row r="799" spans="1:6" x14ac:dyDescent="0.2">
      <c r="A799" s="9">
        <v>2025</v>
      </c>
      <c r="B799" s="1">
        <f t="shared" si="57"/>
        <v>1</v>
      </c>
      <c r="C799" s="7" t="s">
        <v>798</v>
      </c>
      <c r="D799" s="2" t="s">
        <v>7</v>
      </c>
      <c r="E799" s="1"/>
      <c r="F799" s="1" t="str">
        <f t="shared" si="66"/>
        <v>UNITED ARAB EMIRATES</v>
      </c>
    </row>
    <row r="800" spans="1:6" x14ac:dyDescent="0.2">
      <c r="A800" s="9">
        <v>2025</v>
      </c>
      <c r="B800" s="1">
        <f t="shared" si="57"/>
        <v>1</v>
      </c>
      <c r="C800" s="7" t="s">
        <v>799</v>
      </c>
      <c r="D800" s="2" t="s">
        <v>25</v>
      </c>
      <c r="E800" s="1"/>
      <c r="F800" s="1" t="str">
        <f t="shared" si="66"/>
        <v>UNITED ARAB EMIRATES</v>
      </c>
    </row>
    <row r="801" spans="1:6" ht="17" x14ac:dyDescent="0.2">
      <c r="A801" s="8" t="s">
        <v>800</v>
      </c>
      <c r="B801" s="1">
        <f t="shared" si="57"/>
        <v>0</v>
      </c>
      <c r="C801" s="1"/>
      <c r="D801" s="2"/>
      <c r="E801" s="1"/>
      <c r="F801" s="1"/>
    </row>
    <row r="802" spans="1:6" x14ac:dyDescent="0.2">
      <c r="A802" s="1">
        <v>2000</v>
      </c>
      <c r="B802" s="1">
        <f t="shared" si="57"/>
        <v>1</v>
      </c>
      <c r="C802" s="1" t="s">
        <v>801</v>
      </c>
      <c r="D802" s="2" t="s">
        <v>7</v>
      </c>
      <c r="E802" s="26"/>
      <c r="F802" s="1" t="str">
        <f t="shared" ref="F802:F810" si="67">$A$801</f>
        <v>UNITED KINGDOM</v>
      </c>
    </row>
    <row r="803" spans="1:6" x14ac:dyDescent="0.2">
      <c r="A803" s="1">
        <v>2001</v>
      </c>
      <c r="B803" s="1">
        <f t="shared" si="57"/>
        <v>1</v>
      </c>
      <c r="C803" s="1" t="s">
        <v>802</v>
      </c>
      <c r="D803" s="2" t="s">
        <v>7</v>
      </c>
      <c r="E803" s="26"/>
      <c r="F803" s="1" t="str">
        <f t="shared" si="67"/>
        <v>UNITED KINGDOM</v>
      </c>
    </row>
    <row r="804" spans="1:6" x14ac:dyDescent="0.2">
      <c r="A804" s="1">
        <v>2001</v>
      </c>
      <c r="B804" s="1">
        <f t="shared" si="57"/>
        <v>1</v>
      </c>
      <c r="C804" s="1" t="s">
        <v>803</v>
      </c>
      <c r="D804" s="2" t="s">
        <v>7</v>
      </c>
      <c r="E804" s="26"/>
      <c r="F804" s="1" t="str">
        <f t="shared" si="67"/>
        <v>UNITED KINGDOM</v>
      </c>
    </row>
    <row r="805" spans="1:6" x14ac:dyDescent="0.2">
      <c r="A805" s="1">
        <v>2001</v>
      </c>
      <c r="B805" s="1">
        <f t="shared" si="57"/>
        <v>1</v>
      </c>
      <c r="C805" s="1" t="s">
        <v>804</v>
      </c>
      <c r="D805" s="2" t="s">
        <v>7</v>
      </c>
      <c r="E805" s="26"/>
      <c r="F805" s="1" t="str">
        <f t="shared" si="67"/>
        <v>UNITED KINGDOM</v>
      </c>
    </row>
    <row r="806" spans="1:6" x14ac:dyDescent="0.2">
      <c r="A806" s="1">
        <v>2001</v>
      </c>
      <c r="B806" s="1">
        <f t="shared" si="57"/>
        <v>1</v>
      </c>
      <c r="C806" s="1" t="s">
        <v>805</v>
      </c>
      <c r="D806" s="2" t="s">
        <v>7</v>
      </c>
      <c r="E806" s="1"/>
      <c r="F806" s="1" t="str">
        <f t="shared" si="67"/>
        <v>UNITED KINGDOM</v>
      </c>
    </row>
    <row r="807" spans="1:6" x14ac:dyDescent="0.2">
      <c r="A807" s="1">
        <v>2001</v>
      </c>
      <c r="B807" s="1">
        <f t="shared" si="57"/>
        <v>1</v>
      </c>
      <c r="C807" s="1" t="s">
        <v>806</v>
      </c>
      <c r="D807" s="2" t="s">
        <v>7</v>
      </c>
      <c r="E807" s="1"/>
      <c r="F807" s="1" t="str">
        <f t="shared" si="67"/>
        <v>UNITED KINGDOM</v>
      </c>
    </row>
    <row r="808" spans="1:6" x14ac:dyDescent="0.2">
      <c r="A808" s="1">
        <v>2001</v>
      </c>
      <c r="B808" s="1">
        <f t="shared" si="57"/>
        <v>1</v>
      </c>
      <c r="C808" s="1" t="s">
        <v>807</v>
      </c>
      <c r="D808" s="2" t="s">
        <v>7</v>
      </c>
      <c r="E808" s="1"/>
      <c r="F808" s="1" t="str">
        <f t="shared" si="67"/>
        <v>UNITED KINGDOM</v>
      </c>
    </row>
    <row r="809" spans="1:6" x14ac:dyDescent="0.2">
      <c r="A809" s="1">
        <v>2001</v>
      </c>
      <c r="B809" s="1">
        <f t="shared" si="57"/>
        <v>1</v>
      </c>
      <c r="C809" s="1" t="s">
        <v>808</v>
      </c>
      <c r="D809" s="2" t="s">
        <v>7</v>
      </c>
      <c r="E809" s="1"/>
      <c r="F809" s="1" t="str">
        <f t="shared" si="67"/>
        <v>UNITED KINGDOM</v>
      </c>
    </row>
    <row r="810" spans="1:6" x14ac:dyDescent="0.2">
      <c r="A810" s="1">
        <v>2001</v>
      </c>
      <c r="B810" s="1">
        <f t="shared" si="57"/>
        <v>1</v>
      </c>
      <c r="C810" s="1" t="s">
        <v>809</v>
      </c>
      <c r="D810" s="2" t="s">
        <v>7</v>
      </c>
      <c r="E810" s="1"/>
      <c r="F810" s="1" t="str">
        <f t="shared" si="67"/>
        <v>UNITED KINGDOM</v>
      </c>
    </row>
    <row r="811" spans="1:6" x14ac:dyDescent="0.2">
      <c r="A811" s="1">
        <v>2001</v>
      </c>
      <c r="B811" s="1">
        <v>1</v>
      </c>
      <c r="C811" s="1" t="s">
        <v>810</v>
      </c>
      <c r="D811" s="2" t="s">
        <v>7</v>
      </c>
      <c r="E811" s="1"/>
      <c r="F811" s="1" t="s">
        <v>800</v>
      </c>
    </row>
    <row r="812" spans="1:6" x14ac:dyDescent="0.2">
      <c r="A812" s="1">
        <v>2001</v>
      </c>
      <c r="B812" s="1">
        <f t="shared" ref="B812:B815" si="68">IF(C812&gt;0,1,0)</f>
        <v>1</v>
      </c>
      <c r="C812" s="1" t="s">
        <v>811</v>
      </c>
      <c r="D812" s="2" t="s">
        <v>7</v>
      </c>
      <c r="E812" s="1"/>
      <c r="F812" s="1" t="str">
        <f t="shared" ref="F812:F815" si="69">$A$801</f>
        <v>UNITED KINGDOM</v>
      </c>
    </row>
    <row r="813" spans="1:6" x14ac:dyDescent="0.2">
      <c r="A813" s="1">
        <v>2001</v>
      </c>
      <c r="B813" s="1">
        <f t="shared" si="68"/>
        <v>1</v>
      </c>
      <c r="C813" s="1" t="s">
        <v>812</v>
      </c>
      <c r="D813" s="2" t="s">
        <v>7</v>
      </c>
      <c r="E813" s="1"/>
      <c r="F813" s="1" t="str">
        <f t="shared" si="69"/>
        <v>UNITED KINGDOM</v>
      </c>
    </row>
    <row r="814" spans="1:6" x14ac:dyDescent="0.2">
      <c r="A814" s="1">
        <v>2007</v>
      </c>
      <c r="B814" s="1">
        <f t="shared" si="68"/>
        <v>1</v>
      </c>
      <c r="C814" s="1" t="s">
        <v>813</v>
      </c>
      <c r="D814" s="2" t="s">
        <v>7</v>
      </c>
      <c r="E814" s="26"/>
      <c r="F814" s="1" t="str">
        <f t="shared" si="69"/>
        <v>UNITED KINGDOM</v>
      </c>
    </row>
    <row r="815" spans="1:6" x14ac:dyDescent="0.2">
      <c r="A815" s="1">
        <v>2007</v>
      </c>
      <c r="B815" s="1">
        <f t="shared" si="68"/>
        <v>1</v>
      </c>
      <c r="C815" s="1" t="s">
        <v>814</v>
      </c>
      <c r="D815" s="2" t="s">
        <v>7</v>
      </c>
      <c r="E815" s="26"/>
      <c r="F815" s="1" t="str">
        <f t="shared" si="69"/>
        <v>UNITED KINGDOM</v>
      </c>
    </row>
    <row r="816" spans="1:6" x14ac:dyDescent="0.2">
      <c r="A816" s="1">
        <v>2008</v>
      </c>
      <c r="B816" s="1">
        <v>1</v>
      </c>
      <c r="C816" s="1" t="s">
        <v>815</v>
      </c>
      <c r="D816" s="2" t="s">
        <v>7</v>
      </c>
      <c r="E816" s="26"/>
      <c r="F816" s="1" t="s">
        <v>800</v>
      </c>
    </row>
    <row r="817" spans="1:6" x14ac:dyDescent="0.2">
      <c r="A817" s="1">
        <v>2008</v>
      </c>
      <c r="B817" s="1">
        <v>1</v>
      </c>
      <c r="C817" s="1" t="s">
        <v>816</v>
      </c>
      <c r="D817" s="2" t="s">
        <v>7</v>
      </c>
      <c r="E817" s="26"/>
      <c r="F817" s="1" t="s">
        <v>800</v>
      </c>
    </row>
    <row r="818" spans="1:6" x14ac:dyDescent="0.2">
      <c r="A818" s="1">
        <v>2009</v>
      </c>
      <c r="B818" s="1">
        <f t="shared" ref="B818:B1072" si="70">IF(C818&gt;0,1,0)</f>
        <v>1</v>
      </c>
      <c r="C818" s="1" t="s">
        <v>294</v>
      </c>
      <c r="D818" s="2" t="s">
        <v>7</v>
      </c>
      <c r="E818" s="26"/>
      <c r="F818" s="1" t="str">
        <f t="shared" ref="F818:F821" si="71">$A$801</f>
        <v>UNITED KINGDOM</v>
      </c>
    </row>
    <row r="819" spans="1:6" x14ac:dyDescent="0.2">
      <c r="A819" s="1">
        <v>2010</v>
      </c>
      <c r="B819" s="1">
        <f t="shared" si="70"/>
        <v>1</v>
      </c>
      <c r="C819" s="1" t="s">
        <v>817</v>
      </c>
      <c r="D819" s="2" t="s">
        <v>7</v>
      </c>
      <c r="E819" s="26"/>
      <c r="F819" s="1" t="str">
        <f t="shared" si="71"/>
        <v>UNITED KINGDOM</v>
      </c>
    </row>
    <row r="820" spans="1:6" x14ac:dyDescent="0.2">
      <c r="A820" s="1">
        <v>2013</v>
      </c>
      <c r="B820" s="1">
        <f t="shared" si="70"/>
        <v>1</v>
      </c>
      <c r="C820" s="1" t="s">
        <v>818</v>
      </c>
      <c r="D820" s="2" t="s">
        <v>7</v>
      </c>
      <c r="E820" s="26"/>
      <c r="F820" s="1" t="str">
        <f t="shared" si="71"/>
        <v>UNITED KINGDOM</v>
      </c>
    </row>
    <row r="821" spans="1:6" x14ac:dyDescent="0.2">
      <c r="A821" s="1">
        <v>2020</v>
      </c>
      <c r="B821" s="1">
        <f t="shared" si="70"/>
        <v>1</v>
      </c>
      <c r="C821" s="1" t="s">
        <v>819</v>
      </c>
      <c r="D821" s="2" t="s">
        <v>7</v>
      </c>
      <c r="E821" s="1"/>
      <c r="F821" s="1" t="str">
        <f t="shared" si="71"/>
        <v>UNITED KINGDOM</v>
      </c>
    </row>
    <row r="822" spans="1:6" x14ac:dyDescent="0.2">
      <c r="A822" s="3" t="s">
        <v>820</v>
      </c>
      <c r="B822" s="1">
        <f t="shared" si="70"/>
        <v>0</v>
      </c>
      <c r="C822" s="3"/>
      <c r="D822" s="5"/>
      <c r="E822" s="1"/>
      <c r="F822" s="1"/>
    </row>
    <row r="823" spans="1:6" x14ac:dyDescent="0.2">
      <c r="A823" s="4">
        <v>2010</v>
      </c>
      <c r="B823" s="1">
        <f t="shared" si="70"/>
        <v>1</v>
      </c>
      <c r="C823" s="7" t="s">
        <v>821</v>
      </c>
      <c r="D823" s="2" t="s">
        <v>7</v>
      </c>
      <c r="E823" s="1"/>
      <c r="F823" s="1" t="s">
        <v>820</v>
      </c>
    </row>
    <row r="824" spans="1:6" x14ac:dyDescent="0.2">
      <c r="A824" s="3" t="s">
        <v>822</v>
      </c>
      <c r="B824" s="1">
        <f t="shared" si="70"/>
        <v>0</v>
      </c>
      <c r="C824" s="3"/>
      <c r="D824" s="5"/>
      <c r="E824" s="1"/>
      <c r="F824" s="1"/>
    </row>
    <row r="825" spans="1:6" x14ac:dyDescent="0.2">
      <c r="A825" s="1">
        <v>2018</v>
      </c>
      <c r="B825" s="1">
        <f t="shared" si="70"/>
        <v>1</v>
      </c>
      <c r="C825" s="1" t="s">
        <v>823</v>
      </c>
      <c r="D825" s="2" t="s">
        <v>25</v>
      </c>
      <c r="E825" s="1"/>
      <c r="F825" s="1" t="str">
        <f t="shared" ref="F825:F827" si="72">$A$824</f>
        <v>ZAMBIA</v>
      </c>
    </row>
    <row r="826" spans="1:6" x14ac:dyDescent="0.2">
      <c r="A826" s="1">
        <v>2018</v>
      </c>
      <c r="B826" s="1">
        <f t="shared" si="70"/>
        <v>1</v>
      </c>
      <c r="C826" s="1" t="s">
        <v>824</v>
      </c>
      <c r="D826" s="2" t="s">
        <v>25</v>
      </c>
      <c r="E826" s="1"/>
      <c r="F826" s="1" t="str">
        <f t="shared" si="72"/>
        <v>ZAMBIA</v>
      </c>
    </row>
    <row r="827" spans="1:6" x14ac:dyDescent="0.2">
      <c r="A827" s="1">
        <v>2020</v>
      </c>
      <c r="B827" s="1">
        <f t="shared" si="70"/>
        <v>1</v>
      </c>
      <c r="C827" s="1" t="s">
        <v>825</v>
      </c>
      <c r="D827" s="2" t="s">
        <v>7</v>
      </c>
      <c r="E827" s="1"/>
      <c r="F827" s="1" t="str">
        <f t="shared" si="72"/>
        <v>ZAMBIA</v>
      </c>
    </row>
    <row r="828" spans="1:6" x14ac:dyDescent="0.2">
      <c r="A828" s="3" t="s">
        <v>826</v>
      </c>
      <c r="B828" s="1">
        <f t="shared" si="70"/>
        <v>0</v>
      </c>
      <c r="C828" s="3"/>
      <c r="D828" s="5"/>
      <c r="E828" s="1"/>
      <c r="F828" s="1"/>
    </row>
    <row r="829" spans="1:6" x14ac:dyDescent="0.2">
      <c r="A829" s="1">
        <v>2010</v>
      </c>
      <c r="B829" s="1">
        <f t="shared" si="70"/>
        <v>1</v>
      </c>
      <c r="C829" s="1" t="s">
        <v>827</v>
      </c>
      <c r="D829" s="2" t="s">
        <v>25</v>
      </c>
      <c r="E829" s="1"/>
      <c r="F829" s="1" t="str">
        <f t="shared" ref="F829:F849" si="73">$A$828</f>
        <v>ZIMBABWE</v>
      </c>
    </row>
    <row r="830" spans="1:6" x14ac:dyDescent="0.2">
      <c r="A830" s="1">
        <v>2010</v>
      </c>
      <c r="B830" s="1">
        <f t="shared" si="70"/>
        <v>1</v>
      </c>
      <c r="C830" s="1" t="s">
        <v>828</v>
      </c>
      <c r="D830" s="2" t="s">
        <v>25</v>
      </c>
      <c r="E830" s="1"/>
      <c r="F830" s="1" t="str">
        <f t="shared" si="73"/>
        <v>ZIMBABWE</v>
      </c>
    </row>
    <row r="831" spans="1:6" x14ac:dyDescent="0.2">
      <c r="A831" s="1">
        <v>2010</v>
      </c>
      <c r="B831" s="1">
        <f t="shared" si="70"/>
        <v>1</v>
      </c>
      <c r="C831" s="1" t="s">
        <v>829</v>
      </c>
      <c r="D831" s="2" t="s">
        <v>7</v>
      </c>
      <c r="E831" s="1"/>
      <c r="F831" s="1" t="str">
        <f t="shared" si="73"/>
        <v>ZIMBABWE</v>
      </c>
    </row>
    <row r="832" spans="1:6" x14ac:dyDescent="0.2">
      <c r="A832" s="1">
        <v>2010</v>
      </c>
      <c r="B832" s="1">
        <f t="shared" si="70"/>
        <v>1</v>
      </c>
      <c r="C832" s="1" t="s">
        <v>830</v>
      </c>
      <c r="D832" s="2" t="s">
        <v>7</v>
      </c>
      <c r="E832" s="1"/>
      <c r="F832" s="1" t="str">
        <f t="shared" si="73"/>
        <v>ZIMBABWE</v>
      </c>
    </row>
    <row r="833" spans="1:6" x14ac:dyDescent="0.2">
      <c r="A833" s="1">
        <v>2010</v>
      </c>
      <c r="B833" s="1">
        <f t="shared" si="70"/>
        <v>1</v>
      </c>
      <c r="C833" s="1" t="s">
        <v>831</v>
      </c>
      <c r="D833" s="2" t="s">
        <v>7</v>
      </c>
      <c r="E833" s="1"/>
      <c r="F833" s="1" t="str">
        <f t="shared" si="73"/>
        <v>ZIMBABWE</v>
      </c>
    </row>
    <row r="834" spans="1:6" x14ac:dyDescent="0.2">
      <c r="A834" s="1">
        <v>2010</v>
      </c>
      <c r="B834" s="1">
        <f t="shared" si="70"/>
        <v>1</v>
      </c>
      <c r="C834" s="1" t="s">
        <v>832</v>
      </c>
      <c r="D834" s="2" t="s">
        <v>7</v>
      </c>
      <c r="E834" s="1"/>
      <c r="F834" s="1" t="str">
        <f t="shared" si="73"/>
        <v>ZIMBABWE</v>
      </c>
    </row>
    <row r="835" spans="1:6" x14ac:dyDescent="0.2">
      <c r="A835" s="1">
        <v>2010</v>
      </c>
      <c r="B835" s="1">
        <f t="shared" si="70"/>
        <v>1</v>
      </c>
      <c r="C835" s="1" t="s">
        <v>833</v>
      </c>
      <c r="D835" s="2" t="s">
        <v>92</v>
      </c>
      <c r="E835" s="1"/>
      <c r="F835" s="1" t="str">
        <f t="shared" si="73"/>
        <v>ZIMBABWE</v>
      </c>
    </row>
    <row r="836" spans="1:6" x14ac:dyDescent="0.2">
      <c r="A836" s="1">
        <v>2010</v>
      </c>
      <c r="B836" s="1">
        <f t="shared" si="70"/>
        <v>1</v>
      </c>
      <c r="C836" s="1" t="s">
        <v>834</v>
      </c>
      <c r="D836" s="2" t="s">
        <v>92</v>
      </c>
      <c r="E836" s="1"/>
      <c r="F836" s="1" t="str">
        <f t="shared" si="73"/>
        <v>ZIMBABWE</v>
      </c>
    </row>
    <row r="837" spans="1:6" x14ac:dyDescent="0.2">
      <c r="A837" s="1">
        <v>2012</v>
      </c>
      <c r="B837" s="1">
        <f t="shared" si="70"/>
        <v>1</v>
      </c>
      <c r="C837" s="1" t="s">
        <v>835</v>
      </c>
      <c r="D837" s="2" t="s">
        <v>7</v>
      </c>
      <c r="E837" s="1"/>
      <c r="F837" s="1" t="str">
        <f t="shared" si="73"/>
        <v>ZIMBABWE</v>
      </c>
    </row>
    <row r="838" spans="1:6" x14ac:dyDescent="0.2">
      <c r="A838" s="1">
        <v>2013</v>
      </c>
      <c r="B838" s="1">
        <f t="shared" si="70"/>
        <v>1</v>
      </c>
      <c r="C838" s="1" t="s">
        <v>836</v>
      </c>
      <c r="D838" s="2" t="s">
        <v>7</v>
      </c>
      <c r="E838" s="1"/>
      <c r="F838" s="1" t="str">
        <f t="shared" si="73"/>
        <v>ZIMBABWE</v>
      </c>
    </row>
    <row r="839" spans="1:6" x14ac:dyDescent="0.2">
      <c r="A839" s="1">
        <v>2014</v>
      </c>
      <c r="B839" s="1">
        <f t="shared" si="70"/>
        <v>1</v>
      </c>
      <c r="C839" s="1" t="s">
        <v>837</v>
      </c>
      <c r="D839" s="2" t="s">
        <v>7</v>
      </c>
      <c r="E839" s="1"/>
      <c r="F839" s="1" t="str">
        <f t="shared" si="73"/>
        <v>ZIMBABWE</v>
      </c>
    </row>
    <row r="840" spans="1:6" x14ac:dyDescent="0.2">
      <c r="A840" s="1">
        <v>2014</v>
      </c>
      <c r="B840" s="1">
        <f t="shared" si="70"/>
        <v>1</v>
      </c>
      <c r="C840" s="1" t="s">
        <v>838</v>
      </c>
      <c r="D840" s="2" t="s">
        <v>7</v>
      </c>
      <c r="E840" s="1"/>
      <c r="F840" s="1" t="str">
        <f t="shared" si="73"/>
        <v>ZIMBABWE</v>
      </c>
    </row>
    <row r="841" spans="1:6" x14ac:dyDescent="0.2">
      <c r="A841" s="1">
        <v>2014</v>
      </c>
      <c r="B841" s="1">
        <f t="shared" si="70"/>
        <v>1</v>
      </c>
      <c r="C841" s="1" t="s">
        <v>839</v>
      </c>
      <c r="D841" s="2" t="s">
        <v>7</v>
      </c>
      <c r="E841" s="1"/>
      <c r="F841" s="1" t="str">
        <f t="shared" si="73"/>
        <v>ZIMBABWE</v>
      </c>
    </row>
    <row r="842" spans="1:6" x14ac:dyDescent="0.2">
      <c r="A842" s="1">
        <v>2014</v>
      </c>
      <c r="B842" s="1">
        <f t="shared" si="70"/>
        <v>1</v>
      </c>
      <c r="C842" s="1" t="s">
        <v>840</v>
      </c>
      <c r="D842" s="2" t="s">
        <v>92</v>
      </c>
      <c r="E842" s="1"/>
      <c r="F842" s="1" t="str">
        <f t="shared" si="73"/>
        <v>ZIMBABWE</v>
      </c>
    </row>
    <row r="843" spans="1:6" x14ac:dyDescent="0.2">
      <c r="A843" s="1">
        <v>2015</v>
      </c>
      <c r="B843" s="1">
        <f t="shared" si="70"/>
        <v>1</v>
      </c>
      <c r="C843" s="1" t="s">
        <v>841</v>
      </c>
      <c r="D843" s="2" t="s">
        <v>7</v>
      </c>
      <c r="E843" s="1"/>
      <c r="F843" s="1" t="str">
        <f t="shared" si="73"/>
        <v>ZIMBABWE</v>
      </c>
    </row>
    <row r="844" spans="1:6" x14ac:dyDescent="0.2">
      <c r="A844" s="1">
        <v>2016</v>
      </c>
      <c r="B844" s="1">
        <f t="shared" si="70"/>
        <v>1</v>
      </c>
      <c r="C844" s="1" t="s">
        <v>842</v>
      </c>
      <c r="D844" s="2" t="s">
        <v>7</v>
      </c>
      <c r="E844" s="1"/>
      <c r="F844" s="1" t="str">
        <f t="shared" si="73"/>
        <v>ZIMBABWE</v>
      </c>
    </row>
    <row r="845" spans="1:6" x14ac:dyDescent="0.2">
      <c r="A845" s="1">
        <v>2016</v>
      </c>
      <c r="B845" s="1">
        <f t="shared" si="70"/>
        <v>1</v>
      </c>
      <c r="C845" s="1" t="s">
        <v>843</v>
      </c>
      <c r="D845" s="2" t="s">
        <v>7</v>
      </c>
      <c r="E845" s="1"/>
      <c r="F845" s="1" t="str">
        <f t="shared" si="73"/>
        <v>ZIMBABWE</v>
      </c>
    </row>
    <row r="846" spans="1:6" x14ac:dyDescent="0.2">
      <c r="A846" s="1">
        <v>2016</v>
      </c>
      <c r="B846" s="1">
        <f t="shared" si="70"/>
        <v>1</v>
      </c>
      <c r="C846" s="1" t="s">
        <v>844</v>
      </c>
      <c r="D846" s="2" t="s">
        <v>7</v>
      </c>
      <c r="E846" s="1"/>
      <c r="F846" s="1" t="str">
        <f t="shared" si="73"/>
        <v>ZIMBABWE</v>
      </c>
    </row>
    <row r="847" spans="1:6" x14ac:dyDescent="0.2">
      <c r="A847" s="1">
        <v>2016</v>
      </c>
      <c r="B847" s="1">
        <f t="shared" si="70"/>
        <v>1</v>
      </c>
      <c r="C847" s="1" t="s">
        <v>845</v>
      </c>
      <c r="D847" s="2" t="s">
        <v>7</v>
      </c>
      <c r="E847" s="1"/>
      <c r="F847" s="1" t="str">
        <f t="shared" si="73"/>
        <v>ZIMBABWE</v>
      </c>
    </row>
    <row r="848" spans="1:6" x14ac:dyDescent="0.2">
      <c r="A848" s="1">
        <v>2016</v>
      </c>
      <c r="B848" s="1">
        <f t="shared" si="70"/>
        <v>1</v>
      </c>
      <c r="C848" s="1" t="s">
        <v>846</v>
      </c>
      <c r="D848" s="2" t="s">
        <v>92</v>
      </c>
      <c r="E848" s="1"/>
      <c r="F848" s="1" t="str">
        <f t="shared" si="73"/>
        <v>ZIMBABWE</v>
      </c>
    </row>
    <row r="849" spans="1:6" x14ac:dyDescent="0.2">
      <c r="A849" s="1">
        <v>2016</v>
      </c>
      <c r="B849" s="1">
        <f t="shared" si="70"/>
        <v>1</v>
      </c>
      <c r="C849" s="1" t="s">
        <v>847</v>
      </c>
      <c r="D849" s="2" t="s">
        <v>25</v>
      </c>
      <c r="E849" s="1"/>
      <c r="F849" s="1" t="str">
        <f t="shared" si="73"/>
        <v>ZIMBABWE</v>
      </c>
    </row>
    <row r="850" spans="1:6" ht="34" x14ac:dyDescent="0.2">
      <c r="A850" s="8" t="s">
        <v>848</v>
      </c>
      <c r="B850" s="1">
        <f t="shared" si="70"/>
        <v>0</v>
      </c>
      <c r="C850" s="1"/>
      <c r="D850" s="2"/>
      <c r="E850" s="1"/>
      <c r="F850" s="1"/>
    </row>
    <row r="851" spans="1:6" x14ac:dyDescent="0.2">
      <c r="A851" s="7">
        <v>2000</v>
      </c>
      <c r="B851" s="1">
        <f t="shared" si="70"/>
        <v>1</v>
      </c>
      <c r="C851" s="7" t="s">
        <v>849</v>
      </c>
      <c r="D851" s="14" t="s">
        <v>25</v>
      </c>
      <c r="E851" s="7" t="s">
        <v>850</v>
      </c>
      <c r="F851" s="1" t="str">
        <f t="shared" ref="F851:F1105" si="74">$A$850</f>
        <v>UNITED STATES OF AMERICA</v>
      </c>
    </row>
    <row r="852" spans="1:6" x14ac:dyDescent="0.2">
      <c r="A852" s="7">
        <v>2000</v>
      </c>
      <c r="B852" s="1">
        <f t="shared" si="70"/>
        <v>1</v>
      </c>
      <c r="C852" s="7" t="s">
        <v>851</v>
      </c>
      <c r="D852" s="14" t="s">
        <v>7</v>
      </c>
      <c r="E852" s="7" t="s">
        <v>852</v>
      </c>
      <c r="F852" s="1" t="str">
        <f t="shared" si="74"/>
        <v>UNITED STATES OF AMERICA</v>
      </c>
    </row>
    <row r="853" spans="1:6" x14ac:dyDescent="0.2">
      <c r="A853" s="7">
        <v>2000</v>
      </c>
      <c r="B853" s="1">
        <f t="shared" si="70"/>
        <v>1</v>
      </c>
      <c r="C853" s="7" t="s">
        <v>853</v>
      </c>
      <c r="D853" s="14" t="s">
        <v>7</v>
      </c>
      <c r="E853" s="7" t="s">
        <v>852</v>
      </c>
      <c r="F853" s="1" t="str">
        <f t="shared" si="74"/>
        <v>UNITED STATES OF AMERICA</v>
      </c>
    </row>
    <row r="854" spans="1:6" x14ac:dyDescent="0.2">
      <c r="A854" s="7">
        <v>2000</v>
      </c>
      <c r="B854" s="1">
        <f t="shared" si="70"/>
        <v>1</v>
      </c>
      <c r="C854" s="7" t="s">
        <v>854</v>
      </c>
      <c r="D854" s="14" t="s">
        <v>7</v>
      </c>
      <c r="E854" s="7" t="s">
        <v>852</v>
      </c>
      <c r="F854" s="1" t="str">
        <f t="shared" si="74"/>
        <v>UNITED STATES OF AMERICA</v>
      </c>
    </row>
    <row r="855" spans="1:6" x14ac:dyDescent="0.2">
      <c r="A855" s="7">
        <v>2000</v>
      </c>
      <c r="B855" s="1">
        <f t="shared" si="70"/>
        <v>1</v>
      </c>
      <c r="C855" s="7" t="s">
        <v>855</v>
      </c>
      <c r="D855" s="14" t="s">
        <v>7</v>
      </c>
      <c r="E855" s="7" t="s">
        <v>852</v>
      </c>
      <c r="F855" s="1" t="str">
        <f t="shared" si="74"/>
        <v>UNITED STATES OF AMERICA</v>
      </c>
    </row>
    <row r="856" spans="1:6" x14ac:dyDescent="0.2">
      <c r="A856" s="7">
        <v>2000</v>
      </c>
      <c r="B856" s="1">
        <f t="shared" si="70"/>
        <v>1</v>
      </c>
      <c r="C856" s="7" t="s">
        <v>856</v>
      </c>
      <c r="D856" s="14" t="s">
        <v>7</v>
      </c>
      <c r="E856" s="7" t="s">
        <v>852</v>
      </c>
      <c r="F856" s="1" t="str">
        <f t="shared" si="74"/>
        <v>UNITED STATES OF AMERICA</v>
      </c>
    </row>
    <row r="857" spans="1:6" x14ac:dyDescent="0.2">
      <c r="A857" s="7">
        <v>2000</v>
      </c>
      <c r="B857" s="1">
        <f t="shared" si="70"/>
        <v>1</v>
      </c>
      <c r="C857" s="7" t="s">
        <v>857</v>
      </c>
      <c r="D857" s="14" t="s">
        <v>7</v>
      </c>
      <c r="E857" s="7" t="s">
        <v>852</v>
      </c>
      <c r="F857" s="1" t="str">
        <f t="shared" si="74"/>
        <v>UNITED STATES OF AMERICA</v>
      </c>
    </row>
    <row r="858" spans="1:6" x14ac:dyDescent="0.2">
      <c r="A858" s="7">
        <v>2000</v>
      </c>
      <c r="B858" s="1">
        <f t="shared" si="70"/>
        <v>1</v>
      </c>
      <c r="C858" s="7" t="s">
        <v>858</v>
      </c>
      <c r="D858" s="14" t="s">
        <v>25</v>
      </c>
      <c r="E858" s="7" t="s">
        <v>859</v>
      </c>
      <c r="F858" s="1" t="str">
        <f t="shared" si="74"/>
        <v>UNITED STATES OF AMERICA</v>
      </c>
    </row>
    <row r="859" spans="1:6" x14ac:dyDescent="0.2">
      <c r="A859" s="7">
        <v>2000</v>
      </c>
      <c r="B859" s="1">
        <f t="shared" si="70"/>
        <v>1</v>
      </c>
      <c r="C859" s="7" t="s">
        <v>860</v>
      </c>
      <c r="D859" s="14" t="s">
        <v>7</v>
      </c>
      <c r="E859" s="7" t="s">
        <v>859</v>
      </c>
      <c r="F859" s="1" t="str">
        <f t="shared" si="74"/>
        <v>UNITED STATES OF AMERICA</v>
      </c>
    </row>
    <row r="860" spans="1:6" x14ac:dyDescent="0.2">
      <c r="A860" s="7">
        <v>2000</v>
      </c>
      <c r="B860" s="1">
        <f t="shared" si="70"/>
        <v>1</v>
      </c>
      <c r="C860" s="7" t="s">
        <v>861</v>
      </c>
      <c r="D860" s="14" t="s">
        <v>25</v>
      </c>
      <c r="E860" s="7" t="s">
        <v>862</v>
      </c>
      <c r="F860" s="1" t="str">
        <f t="shared" si="74"/>
        <v>UNITED STATES OF AMERICA</v>
      </c>
    </row>
    <row r="861" spans="1:6" x14ac:dyDescent="0.2">
      <c r="A861" s="7">
        <v>2000</v>
      </c>
      <c r="B861" s="1">
        <f t="shared" si="70"/>
        <v>1</v>
      </c>
      <c r="C861" s="7" t="s">
        <v>863</v>
      </c>
      <c r="D861" s="14" t="s">
        <v>7</v>
      </c>
      <c r="E861" s="7" t="s">
        <v>862</v>
      </c>
      <c r="F861" s="1" t="str">
        <f t="shared" si="74"/>
        <v>UNITED STATES OF AMERICA</v>
      </c>
    </row>
    <row r="862" spans="1:6" x14ac:dyDescent="0.2">
      <c r="A862" s="7">
        <v>2000</v>
      </c>
      <c r="B862" s="1">
        <f t="shared" si="70"/>
        <v>1</v>
      </c>
      <c r="C862" s="7" t="s">
        <v>864</v>
      </c>
      <c r="D862" s="14" t="s">
        <v>7</v>
      </c>
      <c r="E862" s="7" t="s">
        <v>862</v>
      </c>
      <c r="F862" s="1" t="str">
        <f t="shared" si="74"/>
        <v>UNITED STATES OF AMERICA</v>
      </c>
    </row>
    <row r="863" spans="1:6" x14ac:dyDescent="0.2">
      <c r="A863" s="7">
        <v>2000</v>
      </c>
      <c r="B863" s="1">
        <f t="shared" si="70"/>
        <v>1</v>
      </c>
      <c r="C863" s="7" t="s">
        <v>865</v>
      </c>
      <c r="D863" s="14" t="s">
        <v>25</v>
      </c>
      <c r="E863" s="7" t="s">
        <v>866</v>
      </c>
      <c r="F863" s="1" t="str">
        <f t="shared" si="74"/>
        <v>UNITED STATES OF AMERICA</v>
      </c>
    </row>
    <row r="864" spans="1:6" x14ac:dyDescent="0.2">
      <c r="A864" s="7">
        <v>2000</v>
      </c>
      <c r="B864" s="1">
        <f t="shared" si="70"/>
        <v>1</v>
      </c>
      <c r="C864" s="7" t="s">
        <v>867</v>
      </c>
      <c r="D864" s="14" t="s">
        <v>25</v>
      </c>
      <c r="E864" s="7" t="s">
        <v>868</v>
      </c>
      <c r="F864" s="1" t="str">
        <f t="shared" si="74"/>
        <v>UNITED STATES OF AMERICA</v>
      </c>
    </row>
    <row r="865" spans="1:6" x14ac:dyDescent="0.2">
      <c r="A865" s="7">
        <v>2000</v>
      </c>
      <c r="B865" s="1">
        <f t="shared" si="70"/>
        <v>1</v>
      </c>
      <c r="C865" s="7" t="s">
        <v>869</v>
      </c>
      <c r="D865" s="14" t="s">
        <v>25</v>
      </c>
      <c r="E865" s="7" t="s">
        <v>868</v>
      </c>
      <c r="F865" s="1" t="str">
        <f t="shared" si="74"/>
        <v>UNITED STATES OF AMERICA</v>
      </c>
    </row>
    <row r="866" spans="1:6" x14ac:dyDescent="0.2">
      <c r="A866" s="7">
        <v>2000</v>
      </c>
      <c r="B866" s="1">
        <f t="shared" si="70"/>
        <v>1</v>
      </c>
      <c r="C866" s="7" t="s">
        <v>870</v>
      </c>
      <c r="D866" s="14" t="s">
        <v>25</v>
      </c>
      <c r="E866" s="7" t="s">
        <v>868</v>
      </c>
      <c r="F866" s="1" t="str">
        <f t="shared" si="74"/>
        <v>UNITED STATES OF AMERICA</v>
      </c>
    </row>
    <row r="867" spans="1:6" x14ac:dyDescent="0.2">
      <c r="A867" s="7">
        <v>2000</v>
      </c>
      <c r="B867" s="1">
        <f t="shared" si="70"/>
        <v>1</v>
      </c>
      <c r="C867" s="7" t="s">
        <v>871</v>
      </c>
      <c r="D867" s="14" t="s">
        <v>7</v>
      </c>
      <c r="E867" s="7" t="s">
        <v>868</v>
      </c>
      <c r="F867" s="1" t="str">
        <f t="shared" si="74"/>
        <v>UNITED STATES OF AMERICA</v>
      </c>
    </row>
    <row r="868" spans="1:6" x14ac:dyDescent="0.2">
      <c r="A868" s="7">
        <v>2000</v>
      </c>
      <c r="B868" s="1">
        <f t="shared" si="70"/>
        <v>1</v>
      </c>
      <c r="C868" s="7" t="s">
        <v>872</v>
      </c>
      <c r="D868" s="14" t="s">
        <v>7</v>
      </c>
      <c r="E868" s="7" t="s">
        <v>868</v>
      </c>
      <c r="F868" s="1" t="str">
        <f t="shared" si="74"/>
        <v>UNITED STATES OF AMERICA</v>
      </c>
    </row>
    <row r="869" spans="1:6" x14ac:dyDescent="0.2">
      <c r="A869" s="7">
        <v>2000</v>
      </c>
      <c r="B869" s="1">
        <f t="shared" si="70"/>
        <v>1</v>
      </c>
      <c r="C869" s="7" t="s">
        <v>873</v>
      </c>
      <c r="D869" s="14" t="s">
        <v>25</v>
      </c>
      <c r="E869" s="7" t="s">
        <v>874</v>
      </c>
      <c r="F869" s="1" t="str">
        <f t="shared" si="74"/>
        <v>UNITED STATES OF AMERICA</v>
      </c>
    </row>
    <row r="870" spans="1:6" x14ac:dyDescent="0.2">
      <c r="A870" s="7">
        <v>2000</v>
      </c>
      <c r="B870" s="1">
        <f t="shared" si="70"/>
        <v>1</v>
      </c>
      <c r="C870" s="7" t="s">
        <v>875</v>
      </c>
      <c r="D870" s="14" t="s">
        <v>7</v>
      </c>
      <c r="E870" s="7" t="s">
        <v>874</v>
      </c>
      <c r="F870" s="1" t="str">
        <f t="shared" si="74"/>
        <v>UNITED STATES OF AMERICA</v>
      </c>
    </row>
    <row r="871" spans="1:6" x14ac:dyDescent="0.2">
      <c r="A871" s="7">
        <v>2000</v>
      </c>
      <c r="B871" s="1">
        <f t="shared" si="70"/>
        <v>1</v>
      </c>
      <c r="C871" s="7" t="s">
        <v>876</v>
      </c>
      <c r="D871" s="14" t="s">
        <v>25</v>
      </c>
      <c r="E871" s="7" t="s">
        <v>877</v>
      </c>
      <c r="F871" s="1" t="str">
        <f t="shared" si="74"/>
        <v>UNITED STATES OF AMERICA</v>
      </c>
    </row>
    <row r="872" spans="1:6" x14ac:dyDescent="0.2">
      <c r="A872" s="7">
        <v>2000</v>
      </c>
      <c r="B872" s="1">
        <f t="shared" si="70"/>
        <v>1</v>
      </c>
      <c r="C872" s="7" t="s">
        <v>878</v>
      </c>
      <c r="D872" s="14" t="s">
        <v>25</v>
      </c>
      <c r="E872" s="7" t="s">
        <v>877</v>
      </c>
      <c r="F872" s="1" t="str">
        <f t="shared" si="74"/>
        <v>UNITED STATES OF AMERICA</v>
      </c>
    </row>
    <row r="873" spans="1:6" x14ac:dyDescent="0.2">
      <c r="A873" s="7">
        <v>2000</v>
      </c>
      <c r="B873" s="1">
        <f t="shared" si="70"/>
        <v>1</v>
      </c>
      <c r="C873" s="7" t="s">
        <v>879</v>
      </c>
      <c r="D873" s="14" t="s">
        <v>7</v>
      </c>
      <c r="E873" s="7" t="s">
        <v>880</v>
      </c>
      <c r="F873" s="1" t="str">
        <f t="shared" si="74"/>
        <v>UNITED STATES OF AMERICA</v>
      </c>
    </row>
    <row r="874" spans="1:6" x14ac:dyDescent="0.2">
      <c r="A874" s="7">
        <v>2000</v>
      </c>
      <c r="B874" s="1">
        <f t="shared" si="70"/>
        <v>1</v>
      </c>
      <c r="C874" s="7" t="s">
        <v>881</v>
      </c>
      <c r="D874" s="14" t="s">
        <v>7</v>
      </c>
      <c r="E874" s="7" t="s">
        <v>880</v>
      </c>
      <c r="F874" s="1" t="str">
        <f t="shared" si="74"/>
        <v>UNITED STATES OF AMERICA</v>
      </c>
    </row>
    <row r="875" spans="1:6" x14ac:dyDescent="0.2">
      <c r="A875" s="7">
        <v>2000</v>
      </c>
      <c r="B875" s="1">
        <f t="shared" si="70"/>
        <v>1</v>
      </c>
      <c r="C875" s="7" t="s">
        <v>882</v>
      </c>
      <c r="D875" s="14" t="s">
        <v>25</v>
      </c>
      <c r="E875" s="7" t="s">
        <v>883</v>
      </c>
      <c r="F875" s="1" t="str">
        <f t="shared" si="74"/>
        <v>UNITED STATES OF AMERICA</v>
      </c>
    </row>
    <row r="876" spans="1:6" x14ac:dyDescent="0.2">
      <c r="A876" s="7">
        <v>2000</v>
      </c>
      <c r="B876" s="1">
        <f t="shared" si="70"/>
        <v>1</v>
      </c>
      <c r="C876" s="7" t="s">
        <v>884</v>
      </c>
      <c r="D876" s="14" t="s">
        <v>25</v>
      </c>
      <c r="E876" s="7" t="s">
        <v>885</v>
      </c>
      <c r="F876" s="1" t="str">
        <f t="shared" si="74"/>
        <v>UNITED STATES OF AMERICA</v>
      </c>
    </row>
    <row r="877" spans="1:6" x14ac:dyDescent="0.2">
      <c r="A877" s="7">
        <v>2000</v>
      </c>
      <c r="B877" s="1">
        <f t="shared" si="70"/>
        <v>1</v>
      </c>
      <c r="C877" s="7" t="s">
        <v>886</v>
      </c>
      <c r="D877" s="14" t="s">
        <v>25</v>
      </c>
      <c r="E877" s="7" t="s">
        <v>887</v>
      </c>
      <c r="F877" s="1" t="str">
        <f t="shared" si="74"/>
        <v>UNITED STATES OF AMERICA</v>
      </c>
    </row>
    <row r="878" spans="1:6" x14ac:dyDescent="0.2">
      <c r="A878" s="7">
        <v>2000</v>
      </c>
      <c r="B878" s="1">
        <f t="shared" si="70"/>
        <v>1</v>
      </c>
      <c r="C878" s="7" t="s">
        <v>824</v>
      </c>
      <c r="D878" s="14" t="s">
        <v>25</v>
      </c>
      <c r="E878" s="7" t="s">
        <v>888</v>
      </c>
      <c r="F878" s="1" t="str">
        <f t="shared" si="74"/>
        <v>UNITED STATES OF AMERICA</v>
      </c>
    </row>
    <row r="879" spans="1:6" x14ac:dyDescent="0.2">
      <c r="A879" s="7">
        <v>2000</v>
      </c>
      <c r="B879" s="1">
        <f t="shared" si="70"/>
        <v>1</v>
      </c>
      <c r="C879" s="7" t="s">
        <v>889</v>
      </c>
      <c r="D879" s="14" t="s">
        <v>25</v>
      </c>
      <c r="E879" s="7" t="s">
        <v>888</v>
      </c>
      <c r="F879" s="1" t="str">
        <f t="shared" si="74"/>
        <v>UNITED STATES OF AMERICA</v>
      </c>
    </row>
    <row r="880" spans="1:6" x14ac:dyDescent="0.2">
      <c r="A880" s="7">
        <v>2000</v>
      </c>
      <c r="B880" s="1">
        <f t="shared" si="70"/>
        <v>1</v>
      </c>
      <c r="C880" s="7" t="s">
        <v>890</v>
      </c>
      <c r="D880" s="14" t="s">
        <v>7</v>
      </c>
      <c r="E880" s="7" t="s">
        <v>888</v>
      </c>
      <c r="F880" s="1" t="str">
        <f t="shared" si="74"/>
        <v>UNITED STATES OF AMERICA</v>
      </c>
    </row>
    <row r="881" spans="1:6" x14ac:dyDescent="0.2">
      <c r="A881" s="7">
        <v>2000</v>
      </c>
      <c r="B881" s="1">
        <f t="shared" si="70"/>
        <v>1</v>
      </c>
      <c r="C881" s="7" t="s">
        <v>891</v>
      </c>
      <c r="D881" s="14" t="s">
        <v>25</v>
      </c>
      <c r="E881" s="7" t="s">
        <v>892</v>
      </c>
      <c r="F881" s="1" t="str">
        <f t="shared" si="74"/>
        <v>UNITED STATES OF AMERICA</v>
      </c>
    </row>
    <row r="882" spans="1:6" x14ac:dyDescent="0.2">
      <c r="A882" s="7">
        <v>2000</v>
      </c>
      <c r="B882" s="1">
        <f t="shared" si="70"/>
        <v>1</v>
      </c>
      <c r="C882" s="7" t="s">
        <v>893</v>
      </c>
      <c r="D882" s="14" t="s">
        <v>25</v>
      </c>
      <c r="E882" s="7" t="s">
        <v>892</v>
      </c>
      <c r="F882" s="1" t="str">
        <f t="shared" si="74"/>
        <v>UNITED STATES OF AMERICA</v>
      </c>
    </row>
    <row r="883" spans="1:6" x14ac:dyDescent="0.2">
      <c r="A883" s="7">
        <v>2000</v>
      </c>
      <c r="B883" s="1">
        <f t="shared" si="70"/>
        <v>1</v>
      </c>
      <c r="C883" s="7" t="s">
        <v>894</v>
      </c>
      <c r="D883" s="14" t="s">
        <v>7</v>
      </c>
      <c r="E883" s="7" t="s">
        <v>892</v>
      </c>
      <c r="F883" s="1" t="str">
        <f t="shared" si="74"/>
        <v>UNITED STATES OF AMERICA</v>
      </c>
    </row>
    <row r="884" spans="1:6" x14ac:dyDescent="0.2">
      <c r="A884" s="7">
        <v>2000</v>
      </c>
      <c r="B884" s="1">
        <f t="shared" si="70"/>
        <v>1</v>
      </c>
      <c r="C884" s="7" t="s">
        <v>895</v>
      </c>
      <c r="D884" s="14" t="s">
        <v>7</v>
      </c>
      <c r="E884" s="7" t="s">
        <v>892</v>
      </c>
      <c r="F884" s="1" t="str">
        <f t="shared" si="74"/>
        <v>UNITED STATES OF AMERICA</v>
      </c>
    </row>
    <row r="885" spans="1:6" x14ac:dyDescent="0.2">
      <c r="A885" s="7">
        <v>2000</v>
      </c>
      <c r="B885" s="1">
        <f t="shared" si="70"/>
        <v>1</v>
      </c>
      <c r="C885" s="7" t="s">
        <v>896</v>
      </c>
      <c r="D885" s="14" t="s">
        <v>25</v>
      </c>
      <c r="E885" s="7" t="s">
        <v>897</v>
      </c>
      <c r="F885" s="1" t="str">
        <f t="shared" si="74"/>
        <v>UNITED STATES OF AMERICA</v>
      </c>
    </row>
    <row r="886" spans="1:6" x14ac:dyDescent="0.2">
      <c r="A886" s="7">
        <v>2000</v>
      </c>
      <c r="B886" s="1">
        <f t="shared" si="70"/>
        <v>1</v>
      </c>
      <c r="C886" s="7" t="s">
        <v>898</v>
      </c>
      <c r="D886" s="14" t="s">
        <v>7</v>
      </c>
      <c r="E886" s="7" t="s">
        <v>899</v>
      </c>
      <c r="F886" s="1" t="str">
        <f t="shared" si="74"/>
        <v>UNITED STATES OF AMERICA</v>
      </c>
    </row>
    <row r="887" spans="1:6" x14ac:dyDescent="0.2">
      <c r="A887" s="7">
        <v>2000</v>
      </c>
      <c r="B887" s="1">
        <f t="shared" si="70"/>
        <v>1</v>
      </c>
      <c r="C887" s="7" t="s">
        <v>900</v>
      </c>
      <c r="D887" s="14" t="s">
        <v>7</v>
      </c>
      <c r="E887" s="7" t="s">
        <v>899</v>
      </c>
      <c r="F887" s="1" t="str">
        <f t="shared" si="74"/>
        <v>UNITED STATES OF AMERICA</v>
      </c>
    </row>
    <row r="888" spans="1:6" x14ac:dyDescent="0.2">
      <c r="A888" s="7">
        <v>2000</v>
      </c>
      <c r="B888" s="1">
        <f t="shared" si="70"/>
        <v>1</v>
      </c>
      <c r="C888" s="7" t="s">
        <v>901</v>
      </c>
      <c r="D888" s="14" t="s">
        <v>25</v>
      </c>
      <c r="E888" s="7" t="s">
        <v>902</v>
      </c>
      <c r="F888" s="1" t="str">
        <f t="shared" si="74"/>
        <v>UNITED STATES OF AMERICA</v>
      </c>
    </row>
    <row r="889" spans="1:6" x14ac:dyDescent="0.2">
      <c r="A889" s="7">
        <v>2000</v>
      </c>
      <c r="B889" s="1">
        <f t="shared" si="70"/>
        <v>1</v>
      </c>
      <c r="C889" s="7" t="s">
        <v>903</v>
      </c>
      <c r="D889" s="14" t="s">
        <v>25</v>
      </c>
      <c r="E889" s="7" t="s">
        <v>904</v>
      </c>
      <c r="F889" s="1" t="str">
        <f t="shared" si="74"/>
        <v>UNITED STATES OF AMERICA</v>
      </c>
    </row>
    <row r="890" spans="1:6" x14ac:dyDescent="0.2">
      <c r="A890" s="7">
        <v>2000</v>
      </c>
      <c r="B890" s="1">
        <f t="shared" si="70"/>
        <v>1</v>
      </c>
      <c r="C890" s="7" t="s">
        <v>905</v>
      </c>
      <c r="D890" s="14" t="s">
        <v>25</v>
      </c>
      <c r="E890" s="7" t="s">
        <v>904</v>
      </c>
      <c r="F890" s="1" t="str">
        <f t="shared" si="74"/>
        <v>UNITED STATES OF AMERICA</v>
      </c>
    </row>
    <row r="891" spans="1:6" x14ac:dyDescent="0.2">
      <c r="A891" s="7">
        <v>2000</v>
      </c>
      <c r="B891" s="1">
        <f t="shared" si="70"/>
        <v>1</v>
      </c>
      <c r="C891" s="7" t="s">
        <v>906</v>
      </c>
      <c r="D891" s="14" t="s">
        <v>7</v>
      </c>
      <c r="E891" s="7" t="s">
        <v>904</v>
      </c>
      <c r="F891" s="1" t="str">
        <f t="shared" si="74"/>
        <v>UNITED STATES OF AMERICA</v>
      </c>
    </row>
    <row r="892" spans="1:6" x14ac:dyDescent="0.2">
      <c r="A892" s="7">
        <v>2000</v>
      </c>
      <c r="B892" s="1">
        <f t="shared" si="70"/>
        <v>1</v>
      </c>
      <c r="C892" s="7" t="s">
        <v>907</v>
      </c>
      <c r="D892" s="14" t="s">
        <v>7</v>
      </c>
      <c r="E892" s="7" t="s">
        <v>908</v>
      </c>
      <c r="F892" s="1" t="str">
        <f t="shared" si="74"/>
        <v>UNITED STATES OF AMERICA</v>
      </c>
    </row>
    <row r="893" spans="1:6" x14ac:dyDescent="0.2">
      <c r="A893" s="7">
        <v>2000</v>
      </c>
      <c r="B893" s="1">
        <f t="shared" si="70"/>
        <v>1</v>
      </c>
      <c r="C893" s="7" t="s">
        <v>909</v>
      </c>
      <c r="D893" s="14" t="s">
        <v>25</v>
      </c>
      <c r="E893" s="7" t="s">
        <v>910</v>
      </c>
      <c r="F893" s="1" t="str">
        <f t="shared" si="74"/>
        <v>UNITED STATES OF AMERICA</v>
      </c>
    </row>
    <row r="894" spans="1:6" x14ac:dyDescent="0.2">
      <c r="A894" s="7">
        <v>2001</v>
      </c>
      <c r="B894" s="1">
        <f t="shared" si="70"/>
        <v>1</v>
      </c>
      <c r="C894" s="7" t="s">
        <v>911</v>
      </c>
      <c r="D894" s="14" t="s">
        <v>25</v>
      </c>
      <c r="E894" s="7" t="s">
        <v>912</v>
      </c>
      <c r="F894" s="1" t="str">
        <f t="shared" si="74"/>
        <v>UNITED STATES OF AMERICA</v>
      </c>
    </row>
    <row r="895" spans="1:6" x14ac:dyDescent="0.2">
      <c r="A895" s="7">
        <v>2001</v>
      </c>
      <c r="B895" s="1">
        <f t="shared" si="70"/>
        <v>1</v>
      </c>
      <c r="C895" s="7" t="s">
        <v>913</v>
      </c>
      <c r="D895" s="14" t="s">
        <v>25</v>
      </c>
      <c r="E895" s="7" t="s">
        <v>914</v>
      </c>
      <c r="F895" s="1" t="str">
        <f t="shared" si="74"/>
        <v>UNITED STATES OF AMERICA</v>
      </c>
    </row>
    <row r="896" spans="1:6" x14ac:dyDescent="0.2">
      <c r="A896" s="7">
        <v>2001</v>
      </c>
      <c r="B896" s="1">
        <f t="shared" si="70"/>
        <v>1</v>
      </c>
      <c r="C896" s="7" t="s">
        <v>915</v>
      </c>
      <c r="D896" s="14" t="s">
        <v>7</v>
      </c>
      <c r="E896" s="7" t="s">
        <v>852</v>
      </c>
      <c r="F896" s="1" t="str">
        <f t="shared" si="74"/>
        <v>UNITED STATES OF AMERICA</v>
      </c>
    </row>
    <row r="897" spans="1:6" x14ac:dyDescent="0.2">
      <c r="A897" s="7">
        <v>2001</v>
      </c>
      <c r="B897" s="1">
        <f t="shared" si="70"/>
        <v>1</v>
      </c>
      <c r="C897" s="7" t="s">
        <v>916</v>
      </c>
      <c r="D897" s="14" t="s">
        <v>7</v>
      </c>
      <c r="E897" s="7" t="s">
        <v>852</v>
      </c>
      <c r="F897" s="1" t="str">
        <f t="shared" si="74"/>
        <v>UNITED STATES OF AMERICA</v>
      </c>
    </row>
    <row r="898" spans="1:6" x14ac:dyDescent="0.2">
      <c r="A898" s="7">
        <v>2001</v>
      </c>
      <c r="B898" s="1">
        <f t="shared" si="70"/>
        <v>1</v>
      </c>
      <c r="C898" s="7" t="s">
        <v>917</v>
      </c>
      <c r="D898" s="14" t="s">
        <v>7</v>
      </c>
      <c r="E898" s="7" t="s">
        <v>852</v>
      </c>
      <c r="F898" s="1" t="str">
        <f t="shared" si="74"/>
        <v>UNITED STATES OF AMERICA</v>
      </c>
    </row>
    <row r="899" spans="1:6" x14ac:dyDescent="0.2">
      <c r="A899" s="7">
        <v>2001</v>
      </c>
      <c r="B899" s="1">
        <f t="shared" si="70"/>
        <v>1</v>
      </c>
      <c r="C899" s="7" t="s">
        <v>918</v>
      </c>
      <c r="D899" s="14" t="s">
        <v>7</v>
      </c>
      <c r="E899" s="7" t="s">
        <v>852</v>
      </c>
      <c r="F899" s="1" t="str">
        <f t="shared" si="74"/>
        <v>UNITED STATES OF AMERICA</v>
      </c>
    </row>
    <row r="900" spans="1:6" x14ac:dyDescent="0.2">
      <c r="A900" s="7">
        <v>2001</v>
      </c>
      <c r="B900" s="1">
        <f t="shared" si="70"/>
        <v>1</v>
      </c>
      <c r="C900" s="7" t="s">
        <v>919</v>
      </c>
      <c r="D900" s="14" t="s">
        <v>25</v>
      </c>
      <c r="E900" s="7" t="s">
        <v>920</v>
      </c>
      <c r="F900" s="1" t="str">
        <f t="shared" si="74"/>
        <v>UNITED STATES OF AMERICA</v>
      </c>
    </row>
    <row r="901" spans="1:6" x14ac:dyDescent="0.2">
      <c r="A901" s="7">
        <v>2001</v>
      </c>
      <c r="B901" s="1">
        <f t="shared" si="70"/>
        <v>1</v>
      </c>
      <c r="C901" s="7" t="s">
        <v>921</v>
      </c>
      <c r="D901" s="14" t="s">
        <v>7</v>
      </c>
      <c r="E901" s="7" t="s">
        <v>862</v>
      </c>
      <c r="F901" s="1" t="str">
        <f t="shared" si="74"/>
        <v>UNITED STATES OF AMERICA</v>
      </c>
    </row>
    <row r="902" spans="1:6" x14ac:dyDescent="0.2">
      <c r="A902" s="7">
        <v>2001</v>
      </c>
      <c r="B902" s="1">
        <f t="shared" si="70"/>
        <v>1</v>
      </c>
      <c r="C902" s="7" t="s">
        <v>922</v>
      </c>
      <c r="D902" s="14" t="s">
        <v>7</v>
      </c>
      <c r="E902" s="7" t="s">
        <v>862</v>
      </c>
      <c r="F902" s="1" t="str">
        <f t="shared" si="74"/>
        <v>UNITED STATES OF AMERICA</v>
      </c>
    </row>
    <row r="903" spans="1:6" x14ac:dyDescent="0.2">
      <c r="A903" s="7">
        <v>2001</v>
      </c>
      <c r="B903" s="1">
        <f t="shared" si="70"/>
        <v>1</v>
      </c>
      <c r="C903" s="7" t="s">
        <v>923</v>
      </c>
      <c r="D903" s="14" t="s">
        <v>7</v>
      </c>
      <c r="E903" s="7" t="s">
        <v>862</v>
      </c>
      <c r="F903" s="1" t="str">
        <f t="shared" si="74"/>
        <v>UNITED STATES OF AMERICA</v>
      </c>
    </row>
    <row r="904" spans="1:6" x14ac:dyDescent="0.2">
      <c r="A904" s="7">
        <v>2001</v>
      </c>
      <c r="B904" s="1">
        <f t="shared" si="70"/>
        <v>1</v>
      </c>
      <c r="C904" s="7" t="s">
        <v>924</v>
      </c>
      <c r="D904" s="14" t="s">
        <v>7</v>
      </c>
      <c r="E904" s="7" t="s">
        <v>866</v>
      </c>
      <c r="F904" s="1" t="str">
        <f t="shared" si="74"/>
        <v>UNITED STATES OF AMERICA</v>
      </c>
    </row>
    <row r="905" spans="1:6" x14ac:dyDescent="0.2">
      <c r="A905" s="7">
        <v>2001</v>
      </c>
      <c r="B905" s="1">
        <f t="shared" si="70"/>
        <v>1</v>
      </c>
      <c r="C905" s="7" t="s">
        <v>925</v>
      </c>
      <c r="D905" s="14" t="s">
        <v>7</v>
      </c>
      <c r="E905" s="7" t="s">
        <v>926</v>
      </c>
      <c r="F905" s="1" t="str">
        <f t="shared" si="74"/>
        <v>UNITED STATES OF AMERICA</v>
      </c>
    </row>
    <row r="906" spans="1:6" x14ac:dyDescent="0.2">
      <c r="A906" s="7">
        <v>2001</v>
      </c>
      <c r="B906" s="1">
        <f t="shared" si="70"/>
        <v>1</v>
      </c>
      <c r="C906" s="7" t="s">
        <v>927</v>
      </c>
      <c r="D906" s="14" t="s">
        <v>7</v>
      </c>
      <c r="E906" s="7" t="s">
        <v>926</v>
      </c>
      <c r="F906" s="1" t="str">
        <f t="shared" si="74"/>
        <v>UNITED STATES OF AMERICA</v>
      </c>
    </row>
    <row r="907" spans="1:6" x14ac:dyDescent="0.2">
      <c r="A907" s="7">
        <v>2001</v>
      </c>
      <c r="B907" s="1">
        <f t="shared" si="70"/>
        <v>1</v>
      </c>
      <c r="C907" s="7" t="s">
        <v>928</v>
      </c>
      <c r="D907" s="14" t="s">
        <v>7</v>
      </c>
      <c r="E907" s="7" t="s">
        <v>868</v>
      </c>
      <c r="F907" s="1" t="str">
        <f t="shared" si="74"/>
        <v>UNITED STATES OF AMERICA</v>
      </c>
    </row>
    <row r="908" spans="1:6" x14ac:dyDescent="0.2">
      <c r="A908" s="7">
        <v>2001</v>
      </c>
      <c r="B908" s="1">
        <f t="shared" si="70"/>
        <v>1</v>
      </c>
      <c r="C908" s="7" t="s">
        <v>929</v>
      </c>
      <c r="D908" s="14" t="s">
        <v>7</v>
      </c>
      <c r="E908" s="7" t="s">
        <v>868</v>
      </c>
      <c r="F908" s="1" t="str">
        <f t="shared" si="74"/>
        <v>UNITED STATES OF AMERICA</v>
      </c>
    </row>
    <row r="909" spans="1:6" x14ac:dyDescent="0.2">
      <c r="A909" s="7">
        <v>2001</v>
      </c>
      <c r="B909" s="1">
        <f t="shared" si="70"/>
        <v>1</v>
      </c>
      <c r="C909" s="7" t="s">
        <v>930</v>
      </c>
      <c r="D909" s="14" t="s">
        <v>7</v>
      </c>
      <c r="E909" s="7" t="s">
        <v>868</v>
      </c>
      <c r="F909" s="1" t="str">
        <f t="shared" si="74"/>
        <v>UNITED STATES OF AMERICA</v>
      </c>
    </row>
    <row r="910" spans="1:6" x14ac:dyDescent="0.2">
      <c r="A910" s="7">
        <v>2001</v>
      </c>
      <c r="B910" s="1">
        <f t="shared" si="70"/>
        <v>1</v>
      </c>
      <c r="C910" s="7" t="s">
        <v>931</v>
      </c>
      <c r="D910" s="14" t="s">
        <v>25</v>
      </c>
      <c r="E910" s="7" t="s">
        <v>932</v>
      </c>
      <c r="F910" s="1" t="str">
        <f t="shared" si="74"/>
        <v>UNITED STATES OF AMERICA</v>
      </c>
    </row>
    <row r="911" spans="1:6" x14ac:dyDescent="0.2">
      <c r="A911" s="7">
        <v>2001</v>
      </c>
      <c r="B911" s="1">
        <f t="shared" si="70"/>
        <v>1</v>
      </c>
      <c r="C911" s="7" t="s">
        <v>933</v>
      </c>
      <c r="D911" s="14" t="s">
        <v>7</v>
      </c>
      <c r="E911" s="7" t="s">
        <v>932</v>
      </c>
      <c r="F911" s="1" t="str">
        <f t="shared" si="74"/>
        <v>UNITED STATES OF AMERICA</v>
      </c>
    </row>
    <row r="912" spans="1:6" x14ac:dyDescent="0.2">
      <c r="A912" s="7">
        <v>2001</v>
      </c>
      <c r="B912" s="1">
        <f t="shared" si="70"/>
        <v>1</v>
      </c>
      <c r="C912" s="7" t="s">
        <v>934</v>
      </c>
      <c r="D912" s="14" t="s">
        <v>7</v>
      </c>
      <c r="E912" s="7" t="s">
        <v>877</v>
      </c>
      <c r="F912" s="1" t="str">
        <f t="shared" si="74"/>
        <v>UNITED STATES OF AMERICA</v>
      </c>
    </row>
    <row r="913" spans="1:6" x14ac:dyDescent="0.2">
      <c r="A913" s="7">
        <v>2001</v>
      </c>
      <c r="B913" s="1">
        <f t="shared" si="70"/>
        <v>1</v>
      </c>
      <c r="C913" s="7" t="s">
        <v>935</v>
      </c>
      <c r="D913" s="14" t="s">
        <v>25</v>
      </c>
      <c r="E913" s="7" t="s">
        <v>936</v>
      </c>
      <c r="F913" s="1" t="str">
        <f t="shared" si="74"/>
        <v>UNITED STATES OF AMERICA</v>
      </c>
    </row>
    <row r="914" spans="1:6" x14ac:dyDescent="0.2">
      <c r="A914" s="7">
        <v>2001</v>
      </c>
      <c r="B914" s="1">
        <f t="shared" si="70"/>
        <v>1</v>
      </c>
      <c r="C914" s="7" t="s">
        <v>937</v>
      </c>
      <c r="D914" s="14" t="s">
        <v>25</v>
      </c>
      <c r="E914" s="7" t="s">
        <v>883</v>
      </c>
      <c r="F914" s="1" t="str">
        <f t="shared" si="74"/>
        <v>UNITED STATES OF AMERICA</v>
      </c>
    </row>
    <row r="915" spans="1:6" x14ac:dyDescent="0.2">
      <c r="A915" s="7">
        <v>2001</v>
      </c>
      <c r="B915" s="1">
        <f t="shared" si="70"/>
        <v>1</v>
      </c>
      <c r="C915" s="7" t="s">
        <v>938</v>
      </c>
      <c r="D915" s="14" t="s">
        <v>7</v>
      </c>
      <c r="E915" s="7" t="s">
        <v>883</v>
      </c>
      <c r="F915" s="1" t="str">
        <f t="shared" si="74"/>
        <v>UNITED STATES OF AMERICA</v>
      </c>
    </row>
    <row r="916" spans="1:6" x14ac:dyDescent="0.2">
      <c r="A916" s="7">
        <v>2001</v>
      </c>
      <c r="B916" s="1">
        <f t="shared" si="70"/>
        <v>1</v>
      </c>
      <c r="C916" s="7" t="s">
        <v>939</v>
      </c>
      <c r="D916" s="14" t="s">
        <v>7</v>
      </c>
      <c r="E916" s="7" t="s">
        <v>940</v>
      </c>
      <c r="F916" s="1" t="str">
        <f t="shared" si="74"/>
        <v>UNITED STATES OF AMERICA</v>
      </c>
    </row>
    <row r="917" spans="1:6" x14ac:dyDescent="0.2">
      <c r="A917" s="7">
        <v>2001</v>
      </c>
      <c r="B917" s="1">
        <f t="shared" si="70"/>
        <v>1</v>
      </c>
      <c r="C917" s="7" t="s">
        <v>941</v>
      </c>
      <c r="D917" s="14" t="s">
        <v>7</v>
      </c>
      <c r="E917" s="7" t="s">
        <v>942</v>
      </c>
      <c r="F917" s="1" t="str">
        <f t="shared" si="74"/>
        <v>UNITED STATES OF AMERICA</v>
      </c>
    </row>
    <row r="918" spans="1:6" x14ac:dyDescent="0.2">
      <c r="A918" s="7">
        <v>2001</v>
      </c>
      <c r="B918" s="1">
        <f t="shared" si="70"/>
        <v>1</v>
      </c>
      <c r="C918" s="7" t="s">
        <v>943</v>
      </c>
      <c r="D918" s="14" t="s">
        <v>7</v>
      </c>
      <c r="E918" s="7" t="s">
        <v>888</v>
      </c>
      <c r="F918" s="1" t="str">
        <f t="shared" si="74"/>
        <v>UNITED STATES OF AMERICA</v>
      </c>
    </row>
    <row r="919" spans="1:6" x14ac:dyDescent="0.2">
      <c r="A919" s="7">
        <v>2001</v>
      </c>
      <c r="B919" s="1">
        <f t="shared" si="70"/>
        <v>1</v>
      </c>
      <c r="C919" s="7" t="s">
        <v>944</v>
      </c>
      <c r="D919" s="14" t="s">
        <v>7</v>
      </c>
      <c r="E919" s="7" t="s">
        <v>888</v>
      </c>
      <c r="F919" s="1" t="str">
        <f t="shared" si="74"/>
        <v>UNITED STATES OF AMERICA</v>
      </c>
    </row>
    <row r="920" spans="1:6" x14ac:dyDescent="0.2">
      <c r="A920" s="7">
        <v>2001</v>
      </c>
      <c r="B920" s="1">
        <f t="shared" si="70"/>
        <v>1</v>
      </c>
      <c r="C920" s="7" t="s">
        <v>945</v>
      </c>
      <c r="D920" s="14" t="s">
        <v>7</v>
      </c>
      <c r="E920" s="7" t="s">
        <v>892</v>
      </c>
      <c r="F920" s="1" t="str">
        <f t="shared" si="74"/>
        <v>UNITED STATES OF AMERICA</v>
      </c>
    </row>
    <row r="921" spans="1:6" x14ac:dyDescent="0.2">
      <c r="A921" s="7">
        <v>2001</v>
      </c>
      <c r="B921" s="1">
        <f t="shared" si="70"/>
        <v>1</v>
      </c>
      <c r="C921" s="7" t="s">
        <v>946</v>
      </c>
      <c r="D921" s="14" t="s">
        <v>7</v>
      </c>
      <c r="E921" s="7" t="s">
        <v>892</v>
      </c>
      <c r="F921" s="1" t="str">
        <f t="shared" si="74"/>
        <v>UNITED STATES OF AMERICA</v>
      </c>
    </row>
    <row r="922" spans="1:6" x14ac:dyDescent="0.2">
      <c r="A922" s="7">
        <v>2001</v>
      </c>
      <c r="B922" s="1">
        <f t="shared" si="70"/>
        <v>1</v>
      </c>
      <c r="C922" s="7" t="s">
        <v>947</v>
      </c>
      <c r="D922" s="14" t="s">
        <v>7</v>
      </c>
      <c r="E922" s="7" t="s">
        <v>892</v>
      </c>
      <c r="F922" s="1" t="str">
        <f t="shared" si="74"/>
        <v>UNITED STATES OF AMERICA</v>
      </c>
    </row>
    <row r="923" spans="1:6" x14ac:dyDescent="0.2">
      <c r="A923" s="7">
        <v>2001</v>
      </c>
      <c r="B923" s="1">
        <f t="shared" si="70"/>
        <v>1</v>
      </c>
      <c r="C923" s="7" t="s">
        <v>948</v>
      </c>
      <c r="D923" s="14" t="s">
        <v>25</v>
      </c>
      <c r="E923" s="7" t="s">
        <v>899</v>
      </c>
      <c r="F923" s="1" t="str">
        <f t="shared" si="74"/>
        <v>UNITED STATES OF AMERICA</v>
      </c>
    </row>
    <row r="924" spans="1:6" x14ac:dyDescent="0.2">
      <c r="A924" s="7">
        <v>2001</v>
      </c>
      <c r="B924" s="1">
        <f t="shared" si="70"/>
        <v>1</v>
      </c>
      <c r="C924" s="7" t="s">
        <v>949</v>
      </c>
      <c r="D924" s="14" t="s">
        <v>7</v>
      </c>
      <c r="E924" s="7" t="s">
        <v>899</v>
      </c>
      <c r="F924" s="1" t="str">
        <f t="shared" si="74"/>
        <v>UNITED STATES OF AMERICA</v>
      </c>
    </row>
    <row r="925" spans="1:6" x14ac:dyDescent="0.2">
      <c r="A925" s="7">
        <v>2001</v>
      </c>
      <c r="B925" s="1">
        <f t="shared" si="70"/>
        <v>1</v>
      </c>
      <c r="C925" s="7" t="s">
        <v>950</v>
      </c>
      <c r="D925" s="14" t="s">
        <v>25</v>
      </c>
      <c r="E925" s="7" t="s">
        <v>951</v>
      </c>
      <c r="F925" s="1" t="str">
        <f t="shared" si="74"/>
        <v>UNITED STATES OF AMERICA</v>
      </c>
    </row>
    <row r="926" spans="1:6" x14ac:dyDescent="0.2">
      <c r="A926" s="7">
        <v>2001</v>
      </c>
      <c r="B926" s="1">
        <f t="shared" si="70"/>
        <v>1</v>
      </c>
      <c r="C926" s="7" t="s">
        <v>952</v>
      </c>
      <c r="D926" s="14" t="s">
        <v>25</v>
      </c>
      <c r="E926" s="7" t="s">
        <v>951</v>
      </c>
      <c r="F926" s="1" t="str">
        <f t="shared" si="74"/>
        <v>UNITED STATES OF AMERICA</v>
      </c>
    </row>
    <row r="927" spans="1:6" x14ac:dyDescent="0.2">
      <c r="A927" s="7">
        <v>2001</v>
      </c>
      <c r="B927" s="1">
        <f t="shared" si="70"/>
        <v>1</v>
      </c>
      <c r="C927" s="7" t="s">
        <v>953</v>
      </c>
      <c r="D927" s="14" t="s">
        <v>7</v>
      </c>
      <c r="E927" s="7" t="s">
        <v>954</v>
      </c>
      <c r="F927" s="1" t="str">
        <f t="shared" si="74"/>
        <v>UNITED STATES OF AMERICA</v>
      </c>
    </row>
    <row r="928" spans="1:6" x14ac:dyDescent="0.2">
      <c r="A928" s="7">
        <v>2002</v>
      </c>
      <c r="B928" s="1">
        <f t="shared" si="70"/>
        <v>1</v>
      </c>
      <c r="C928" s="7" t="s">
        <v>955</v>
      </c>
      <c r="D928" s="14" t="s">
        <v>7</v>
      </c>
      <c r="E928" s="7" t="s">
        <v>852</v>
      </c>
      <c r="F928" s="1" t="str">
        <f t="shared" si="74"/>
        <v>UNITED STATES OF AMERICA</v>
      </c>
    </row>
    <row r="929" spans="1:6" x14ac:dyDescent="0.2">
      <c r="A929" s="7">
        <v>2002</v>
      </c>
      <c r="B929" s="1">
        <f t="shared" si="70"/>
        <v>1</v>
      </c>
      <c r="C929" s="7" t="s">
        <v>956</v>
      </c>
      <c r="D929" s="14" t="s">
        <v>7</v>
      </c>
      <c r="E929" s="7" t="s">
        <v>852</v>
      </c>
      <c r="F929" s="1" t="str">
        <f t="shared" si="74"/>
        <v>UNITED STATES OF AMERICA</v>
      </c>
    </row>
    <row r="930" spans="1:6" x14ac:dyDescent="0.2">
      <c r="A930" s="7">
        <v>2002</v>
      </c>
      <c r="B930" s="1">
        <f t="shared" si="70"/>
        <v>1</v>
      </c>
      <c r="C930" s="7" t="s">
        <v>957</v>
      </c>
      <c r="D930" s="14" t="s">
        <v>7</v>
      </c>
      <c r="E930" s="7" t="s">
        <v>852</v>
      </c>
      <c r="F930" s="1" t="str">
        <f t="shared" si="74"/>
        <v>UNITED STATES OF AMERICA</v>
      </c>
    </row>
    <row r="931" spans="1:6" x14ac:dyDescent="0.2">
      <c r="A931" s="7">
        <v>2002</v>
      </c>
      <c r="B931" s="1">
        <f t="shared" si="70"/>
        <v>1</v>
      </c>
      <c r="C931" s="7" t="s">
        <v>958</v>
      </c>
      <c r="D931" s="14" t="s">
        <v>7</v>
      </c>
      <c r="E931" s="7" t="s">
        <v>959</v>
      </c>
      <c r="F931" s="1" t="str">
        <f t="shared" si="74"/>
        <v>UNITED STATES OF AMERICA</v>
      </c>
    </row>
    <row r="932" spans="1:6" x14ac:dyDescent="0.2">
      <c r="A932" s="7">
        <v>2002</v>
      </c>
      <c r="B932" s="1">
        <f t="shared" si="70"/>
        <v>1</v>
      </c>
      <c r="C932" s="7" t="s">
        <v>960</v>
      </c>
      <c r="D932" s="14" t="s">
        <v>25</v>
      </c>
      <c r="E932" s="7" t="s">
        <v>859</v>
      </c>
      <c r="F932" s="1" t="str">
        <f t="shared" si="74"/>
        <v>UNITED STATES OF AMERICA</v>
      </c>
    </row>
    <row r="933" spans="1:6" x14ac:dyDescent="0.2">
      <c r="A933" s="7">
        <v>2002</v>
      </c>
      <c r="B933" s="1">
        <f t="shared" si="70"/>
        <v>1</v>
      </c>
      <c r="C933" s="7" t="s">
        <v>961</v>
      </c>
      <c r="D933" s="14" t="s">
        <v>7</v>
      </c>
      <c r="E933" s="7" t="s">
        <v>862</v>
      </c>
      <c r="F933" s="1" t="str">
        <f t="shared" si="74"/>
        <v>UNITED STATES OF AMERICA</v>
      </c>
    </row>
    <row r="934" spans="1:6" x14ac:dyDescent="0.2">
      <c r="A934" s="7">
        <v>2002</v>
      </c>
      <c r="B934" s="1">
        <f t="shared" si="70"/>
        <v>1</v>
      </c>
      <c r="C934" s="7" t="s">
        <v>962</v>
      </c>
      <c r="D934" s="14" t="s">
        <v>7</v>
      </c>
      <c r="E934" s="7" t="s">
        <v>862</v>
      </c>
      <c r="F934" s="1" t="str">
        <f t="shared" si="74"/>
        <v>UNITED STATES OF AMERICA</v>
      </c>
    </row>
    <row r="935" spans="1:6" x14ac:dyDescent="0.2">
      <c r="A935" s="7">
        <v>2002</v>
      </c>
      <c r="B935" s="1">
        <f t="shared" si="70"/>
        <v>1</v>
      </c>
      <c r="C935" s="7" t="s">
        <v>963</v>
      </c>
      <c r="D935" s="14" t="s">
        <v>7</v>
      </c>
      <c r="E935" s="7" t="s">
        <v>862</v>
      </c>
      <c r="F935" s="1" t="str">
        <f t="shared" si="74"/>
        <v>UNITED STATES OF AMERICA</v>
      </c>
    </row>
    <row r="936" spans="1:6" x14ac:dyDescent="0.2">
      <c r="A936" s="7">
        <v>2002</v>
      </c>
      <c r="B936" s="1">
        <f t="shared" si="70"/>
        <v>1</v>
      </c>
      <c r="C936" s="7" t="s">
        <v>964</v>
      </c>
      <c r="D936" s="14" t="s">
        <v>7</v>
      </c>
      <c r="E936" s="7" t="s">
        <v>868</v>
      </c>
      <c r="F936" s="1" t="str">
        <f t="shared" si="74"/>
        <v>UNITED STATES OF AMERICA</v>
      </c>
    </row>
    <row r="937" spans="1:6" x14ac:dyDescent="0.2">
      <c r="A937" s="7">
        <v>2002</v>
      </c>
      <c r="B937" s="1">
        <f t="shared" si="70"/>
        <v>1</v>
      </c>
      <c r="C937" s="7" t="s">
        <v>965</v>
      </c>
      <c r="D937" s="14" t="s">
        <v>7</v>
      </c>
      <c r="E937" s="7" t="s">
        <v>868</v>
      </c>
      <c r="F937" s="1" t="str">
        <f t="shared" si="74"/>
        <v>UNITED STATES OF AMERICA</v>
      </c>
    </row>
    <row r="938" spans="1:6" x14ac:dyDescent="0.2">
      <c r="A938" s="7">
        <v>2002</v>
      </c>
      <c r="B938" s="1">
        <f t="shared" si="70"/>
        <v>1</v>
      </c>
      <c r="C938" s="7" t="s">
        <v>966</v>
      </c>
      <c r="D938" s="14" t="s">
        <v>7</v>
      </c>
      <c r="E938" s="7" t="s">
        <v>868</v>
      </c>
      <c r="F938" s="1" t="str">
        <f t="shared" si="74"/>
        <v>UNITED STATES OF AMERICA</v>
      </c>
    </row>
    <row r="939" spans="1:6" x14ac:dyDescent="0.2">
      <c r="A939" s="7">
        <v>2002</v>
      </c>
      <c r="B939" s="1">
        <f t="shared" si="70"/>
        <v>1</v>
      </c>
      <c r="C939" s="7" t="s">
        <v>967</v>
      </c>
      <c r="D939" s="14" t="s">
        <v>7</v>
      </c>
      <c r="E939" s="7" t="s">
        <v>868</v>
      </c>
      <c r="F939" s="1" t="str">
        <f t="shared" si="74"/>
        <v>UNITED STATES OF AMERICA</v>
      </c>
    </row>
    <row r="940" spans="1:6" x14ac:dyDescent="0.2">
      <c r="A940" s="7">
        <v>2002</v>
      </c>
      <c r="B940" s="1">
        <f t="shared" si="70"/>
        <v>1</v>
      </c>
      <c r="C940" s="7" t="s">
        <v>968</v>
      </c>
      <c r="D940" s="14" t="s">
        <v>7</v>
      </c>
      <c r="E940" s="7" t="s">
        <v>868</v>
      </c>
      <c r="F940" s="1" t="str">
        <f t="shared" si="74"/>
        <v>UNITED STATES OF AMERICA</v>
      </c>
    </row>
    <row r="941" spans="1:6" x14ac:dyDescent="0.2">
      <c r="A941" s="7">
        <v>2002</v>
      </c>
      <c r="B941" s="1">
        <f t="shared" si="70"/>
        <v>1</v>
      </c>
      <c r="C941" s="7" t="s">
        <v>969</v>
      </c>
      <c r="D941" s="14" t="s">
        <v>25</v>
      </c>
      <c r="E941" s="7" t="s">
        <v>877</v>
      </c>
      <c r="F941" s="1" t="str">
        <f t="shared" si="74"/>
        <v>UNITED STATES OF AMERICA</v>
      </c>
    </row>
    <row r="942" spans="1:6" x14ac:dyDescent="0.2">
      <c r="A942" s="7">
        <v>2002</v>
      </c>
      <c r="B942" s="1">
        <f t="shared" si="70"/>
        <v>1</v>
      </c>
      <c r="C942" s="7" t="s">
        <v>970</v>
      </c>
      <c r="D942" s="14" t="s">
        <v>25</v>
      </c>
      <c r="E942" s="7" t="s">
        <v>877</v>
      </c>
      <c r="F942" s="1" t="str">
        <f t="shared" si="74"/>
        <v>UNITED STATES OF AMERICA</v>
      </c>
    </row>
    <row r="943" spans="1:6" x14ac:dyDescent="0.2">
      <c r="A943" s="7">
        <v>2002</v>
      </c>
      <c r="B943" s="1">
        <f t="shared" si="70"/>
        <v>1</v>
      </c>
      <c r="C943" s="7" t="s">
        <v>971</v>
      </c>
      <c r="D943" s="14" t="s">
        <v>7</v>
      </c>
      <c r="E943" s="7" t="s">
        <v>877</v>
      </c>
      <c r="F943" s="1" t="str">
        <f t="shared" si="74"/>
        <v>UNITED STATES OF AMERICA</v>
      </c>
    </row>
    <row r="944" spans="1:6" x14ac:dyDescent="0.2">
      <c r="A944" s="7">
        <v>2002</v>
      </c>
      <c r="B944" s="1">
        <f t="shared" si="70"/>
        <v>1</v>
      </c>
      <c r="C944" s="7" t="s">
        <v>972</v>
      </c>
      <c r="D944" s="14" t="s">
        <v>25</v>
      </c>
      <c r="E944" s="7" t="s">
        <v>973</v>
      </c>
      <c r="F944" s="1" t="str">
        <f t="shared" si="74"/>
        <v>UNITED STATES OF AMERICA</v>
      </c>
    </row>
    <row r="945" spans="1:6" x14ac:dyDescent="0.2">
      <c r="A945" s="7">
        <v>2002</v>
      </c>
      <c r="B945" s="1">
        <f t="shared" si="70"/>
        <v>1</v>
      </c>
      <c r="C945" s="7" t="s">
        <v>974</v>
      </c>
      <c r="D945" s="14" t="s">
        <v>25</v>
      </c>
      <c r="E945" s="7" t="s">
        <v>975</v>
      </c>
      <c r="F945" s="1" t="str">
        <f t="shared" si="74"/>
        <v>UNITED STATES OF AMERICA</v>
      </c>
    </row>
    <row r="946" spans="1:6" x14ac:dyDescent="0.2">
      <c r="A946" s="7">
        <v>2002</v>
      </c>
      <c r="B946" s="1">
        <f t="shared" si="70"/>
        <v>1</v>
      </c>
      <c r="C946" s="7" t="s">
        <v>976</v>
      </c>
      <c r="D946" s="14" t="s">
        <v>25</v>
      </c>
      <c r="E946" s="7" t="s">
        <v>975</v>
      </c>
      <c r="F946" s="1" t="str">
        <f t="shared" si="74"/>
        <v>UNITED STATES OF AMERICA</v>
      </c>
    </row>
    <row r="947" spans="1:6" x14ac:dyDescent="0.2">
      <c r="A947" s="7">
        <v>2002</v>
      </c>
      <c r="B947" s="1">
        <f t="shared" si="70"/>
        <v>1</v>
      </c>
      <c r="C947" s="7" t="s">
        <v>977</v>
      </c>
      <c r="D947" s="14" t="s">
        <v>7</v>
      </c>
      <c r="E947" s="7" t="s">
        <v>940</v>
      </c>
      <c r="F947" s="1" t="str">
        <f t="shared" si="74"/>
        <v>UNITED STATES OF AMERICA</v>
      </c>
    </row>
    <row r="948" spans="1:6" x14ac:dyDescent="0.2">
      <c r="A948" s="7">
        <v>2002</v>
      </c>
      <c r="B948" s="1">
        <f t="shared" si="70"/>
        <v>1</v>
      </c>
      <c r="C948" s="7" t="s">
        <v>978</v>
      </c>
      <c r="D948" s="14" t="s">
        <v>25</v>
      </c>
      <c r="E948" s="7" t="s">
        <v>888</v>
      </c>
      <c r="F948" s="1" t="str">
        <f t="shared" si="74"/>
        <v>UNITED STATES OF AMERICA</v>
      </c>
    </row>
    <row r="949" spans="1:6" x14ac:dyDescent="0.2">
      <c r="A949" s="7">
        <v>2002</v>
      </c>
      <c r="B949" s="1">
        <f t="shared" si="70"/>
        <v>1</v>
      </c>
      <c r="C949" s="7" t="s">
        <v>979</v>
      </c>
      <c r="D949" s="14" t="s">
        <v>7</v>
      </c>
      <c r="E949" s="7" t="s">
        <v>888</v>
      </c>
      <c r="F949" s="1" t="str">
        <f t="shared" si="74"/>
        <v>UNITED STATES OF AMERICA</v>
      </c>
    </row>
    <row r="950" spans="1:6" x14ac:dyDescent="0.2">
      <c r="A950" s="7">
        <v>2002</v>
      </c>
      <c r="B950" s="1">
        <f t="shared" si="70"/>
        <v>1</v>
      </c>
      <c r="C950" s="7" t="s">
        <v>980</v>
      </c>
      <c r="D950" s="14" t="s">
        <v>25</v>
      </c>
      <c r="E950" s="7" t="s">
        <v>892</v>
      </c>
      <c r="F950" s="1" t="str">
        <f t="shared" si="74"/>
        <v>UNITED STATES OF AMERICA</v>
      </c>
    </row>
    <row r="951" spans="1:6" x14ac:dyDescent="0.2">
      <c r="A951" s="7">
        <v>2002</v>
      </c>
      <c r="B951" s="1">
        <f t="shared" si="70"/>
        <v>1</v>
      </c>
      <c r="C951" s="7" t="s">
        <v>981</v>
      </c>
      <c r="D951" s="14" t="s">
        <v>25</v>
      </c>
      <c r="E951" s="7" t="s">
        <v>897</v>
      </c>
      <c r="F951" s="1" t="str">
        <f t="shared" si="74"/>
        <v>UNITED STATES OF AMERICA</v>
      </c>
    </row>
    <row r="952" spans="1:6" x14ac:dyDescent="0.2">
      <c r="A952" s="7">
        <v>2002</v>
      </c>
      <c r="B952" s="1">
        <f t="shared" si="70"/>
        <v>1</v>
      </c>
      <c r="C952" s="7" t="s">
        <v>982</v>
      </c>
      <c r="D952" s="14" t="s">
        <v>7</v>
      </c>
      <c r="E952" s="7" t="s">
        <v>897</v>
      </c>
      <c r="F952" s="1" t="str">
        <f t="shared" si="74"/>
        <v>UNITED STATES OF AMERICA</v>
      </c>
    </row>
    <row r="953" spans="1:6" x14ac:dyDescent="0.2">
      <c r="A953" s="7">
        <v>2002</v>
      </c>
      <c r="B953" s="1">
        <f t="shared" si="70"/>
        <v>1</v>
      </c>
      <c r="C953" s="7" t="s">
        <v>983</v>
      </c>
      <c r="D953" s="14" t="s">
        <v>7</v>
      </c>
      <c r="E953" s="7" t="s">
        <v>897</v>
      </c>
      <c r="F953" s="1" t="str">
        <f t="shared" si="74"/>
        <v>UNITED STATES OF AMERICA</v>
      </c>
    </row>
    <row r="954" spans="1:6" x14ac:dyDescent="0.2">
      <c r="A954" s="7">
        <v>2002</v>
      </c>
      <c r="B954" s="1">
        <f t="shared" si="70"/>
        <v>1</v>
      </c>
      <c r="C954" s="7" t="s">
        <v>984</v>
      </c>
      <c r="D954" s="14" t="s">
        <v>7</v>
      </c>
      <c r="E954" s="7" t="s">
        <v>899</v>
      </c>
      <c r="F954" s="1" t="str">
        <f t="shared" si="74"/>
        <v>UNITED STATES OF AMERICA</v>
      </c>
    </row>
    <row r="955" spans="1:6" x14ac:dyDescent="0.2">
      <c r="A955" s="7">
        <v>2002</v>
      </c>
      <c r="B955" s="1">
        <f t="shared" si="70"/>
        <v>1</v>
      </c>
      <c r="C955" s="7" t="s">
        <v>985</v>
      </c>
      <c r="D955" s="14" t="s">
        <v>25</v>
      </c>
      <c r="E955" s="7" t="s">
        <v>954</v>
      </c>
      <c r="F955" s="1" t="str">
        <f t="shared" si="74"/>
        <v>UNITED STATES OF AMERICA</v>
      </c>
    </row>
    <row r="956" spans="1:6" x14ac:dyDescent="0.2">
      <c r="A956" s="7">
        <v>2002</v>
      </c>
      <c r="B956" s="1">
        <f t="shared" si="70"/>
        <v>1</v>
      </c>
      <c r="C956" s="7" t="s">
        <v>986</v>
      </c>
      <c r="D956" s="14" t="s">
        <v>25</v>
      </c>
      <c r="E956" s="7" t="s">
        <v>904</v>
      </c>
      <c r="F956" s="1" t="str">
        <f t="shared" si="74"/>
        <v>UNITED STATES OF AMERICA</v>
      </c>
    </row>
    <row r="957" spans="1:6" x14ac:dyDescent="0.2">
      <c r="A957" s="7">
        <v>2002</v>
      </c>
      <c r="B957" s="1">
        <f t="shared" si="70"/>
        <v>1</v>
      </c>
      <c r="C957" s="7" t="s">
        <v>987</v>
      </c>
      <c r="D957" s="14" t="s">
        <v>25</v>
      </c>
      <c r="E957" s="7" t="s">
        <v>904</v>
      </c>
      <c r="F957" s="1" t="str">
        <f t="shared" si="74"/>
        <v>UNITED STATES OF AMERICA</v>
      </c>
    </row>
    <row r="958" spans="1:6" x14ac:dyDescent="0.2">
      <c r="A958" s="7">
        <v>2002</v>
      </c>
      <c r="B958" s="1">
        <f t="shared" si="70"/>
        <v>1</v>
      </c>
      <c r="C958" s="7" t="s">
        <v>988</v>
      </c>
      <c r="D958" s="14" t="s">
        <v>25</v>
      </c>
      <c r="E958" s="7" t="s">
        <v>904</v>
      </c>
      <c r="F958" s="1" t="str">
        <f t="shared" si="74"/>
        <v>UNITED STATES OF AMERICA</v>
      </c>
    </row>
    <row r="959" spans="1:6" x14ac:dyDescent="0.2">
      <c r="A959" s="7">
        <v>2002</v>
      </c>
      <c r="B959" s="1">
        <f t="shared" si="70"/>
        <v>1</v>
      </c>
      <c r="C959" s="7" t="s">
        <v>989</v>
      </c>
      <c r="D959" s="14" t="s">
        <v>7</v>
      </c>
      <c r="E959" s="7" t="s">
        <v>904</v>
      </c>
      <c r="F959" s="1" t="str">
        <f t="shared" si="74"/>
        <v>UNITED STATES OF AMERICA</v>
      </c>
    </row>
    <row r="960" spans="1:6" x14ac:dyDescent="0.2">
      <c r="A960" s="7">
        <v>2002</v>
      </c>
      <c r="B960" s="1">
        <f t="shared" si="70"/>
        <v>1</v>
      </c>
      <c r="C960" s="7" t="s">
        <v>990</v>
      </c>
      <c r="D960" s="14" t="s">
        <v>7</v>
      </c>
      <c r="E960" s="7" t="s">
        <v>904</v>
      </c>
      <c r="F960" s="1" t="str">
        <f t="shared" si="74"/>
        <v>UNITED STATES OF AMERICA</v>
      </c>
    </row>
    <row r="961" spans="1:6" x14ac:dyDescent="0.2">
      <c r="A961" s="7">
        <v>2002</v>
      </c>
      <c r="B961" s="1">
        <f t="shared" si="70"/>
        <v>1</v>
      </c>
      <c r="C961" s="7" t="s">
        <v>991</v>
      </c>
      <c r="D961" s="14" t="s">
        <v>7</v>
      </c>
      <c r="E961" s="7" t="s">
        <v>904</v>
      </c>
      <c r="F961" s="1" t="str">
        <f t="shared" si="74"/>
        <v>UNITED STATES OF AMERICA</v>
      </c>
    </row>
    <row r="962" spans="1:6" x14ac:dyDescent="0.2">
      <c r="A962" s="7">
        <v>2003</v>
      </c>
      <c r="B962" s="1">
        <f t="shared" si="70"/>
        <v>1</v>
      </c>
      <c r="C962" s="7" t="s">
        <v>992</v>
      </c>
      <c r="D962" s="14" t="s">
        <v>7</v>
      </c>
      <c r="E962" s="7" t="s">
        <v>852</v>
      </c>
      <c r="F962" s="1" t="str">
        <f t="shared" si="74"/>
        <v>UNITED STATES OF AMERICA</v>
      </c>
    </row>
    <row r="963" spans="1:6" x14ac:dyDescent="0.2">
      <c r="A963" s="7">
        <v>2003</v>
      </c>
      <c r="B963" s="1">
        <f t="shared" si="70"/>
        <v>1</v>
      </c>
      <c r="C963" s="7" t="s">
        <v>993</v>
      </c>
      <c r="D963" s="14" t="s">
        <v>7</v>
      </c>
      <c r="E963" s="7" t="s">
        <v>852</v>
      </c>
      <c r="F963" s="1" t="str">
        <f t="shared" si="74"/>
        <v>UNITED STATES OF AMERICA</v>
      </c>
    </row>
    <row r="964" spans="1:6" x14ac:dyDescent="0.2">
      <c r="A964" s="7">
        <v>2003</v>
      </c>
      <c r="B964" s="1">
        <f t="shared" si="70"/>
        <v>1</v>
      </c>
      <c r="C964" s="7" t="s">
        <v>994</v>
      </c>
      <c r="D964" s="14" t="s">
        <v>7</v>
      </c>
      <c r="E964" s="7" t="s">
        <v>852</v>
      </c>
      <c r="F964" s="1" t="str">
        <f t="shared" si="74"/>
        <v>UNITED STATES OF AMERICA</v>
      </c>
    </row>
    <row r="965" spans="1:6" x14ac:dyDescent="0.2">
      <c r="A965" s="7">
        <v>2003</v>
      </c>
      <c r="B965" s="1">
        <f t="shared" si="70"/>
        <v>1</v>
      </c>
      <c r="C965" s="7" t="s">
        <v>995</v>
      </c>
      <c r="D965" s="14" t="s">
        <v>25</v>
      </c>
      <c r="E965" s="7" t="s">
        <v>920</v>
      </c>
      <c r="F965" s="1" t="str">
        <f t="shared" si="74"/>
        <v>UNITED STATES OF AMERICA</v>
      </c>
    </row>
    <row r="966" spans="1:6" x14ac:dyDescent="0.2">
      <c r="A966" s="7">
        <v>2003</v>
      </c>
      <c r="B966" s="1">
        <f t="shared" si="70"/>
        <v>1</v>
      </c>
      <c r="C966" s="7" t="s">
        <v>996</v>
      </c>
      <c r="D966" s="14" t="s">
        <v>7</v>
      </c>
      <c r="E966" s="7" t="s">
        <v>862</v>
      </c>
      <c r="F966" s="1" t="str">
        <f t="shared" si="74"/>
        <v>UNITED STATES OF AMERICA</v>
      </c>
    </row>
    <row r="967" spans="1:6" x14ac:dyDescent="0.2">
      <c r="A967" s="7">
        <v>2003</v>
      </c>
      <c r="B967" s="1">
        <f t="shared" si="70"/>
        <v>1</v>
      </c>
      <c r="C967" s="7" t="s">
        <v>997</v>
      </c>
      <c r="D967" s="14" t="s">
        <v>25</v>
      </c>
      <c r="E967" s="7" t="s">
        <v>866</v>
      </c>
      <c r="F967" s="1" t="str">
        <f t="shared" si="74"/>
        <v>UNITED STATES OF AMERICA</v>
      </c>
    </row>
    <row r="968" spans="1:6" x14ac:dyDescent="0.2">
      <c r="A968" s="7">
        <v>2003</v>
      </c>
      <c r="B968" s="1">
        <f t="shared" si="70"/>
        <v>1</v>
      </c>
      <c r="C968" s="7" t="s">
        <v>998</v>
      </c>
      <c r="D968" s="14" t="s">
        <v>7</v>
      </c>
      <c r="E968" s="7" t="s">
        <v>999</v>
      </c>
      <c r="F968" s="1" t="str">
        <f t="shared" si="74"/>
        <v>UNITED STATES OF AMERICA</v>
      </c>
    </row>
    <row r="969" spans="1:6" x14ac:dyDescent="0.2">
      <c r="A969" s="7">
        <v>2003</v>
      </c>
      <c r="B969" s="1">
        <f t="shared" si="70"/>
        <v>1</v>
      </c>
      <c r="C969" s="7" t="s">
        <v>1000</v>
      </c>
      <c r="D969" s="14" t="s">
        <v>7</v>
      </c>
      <c r="E969" s="7" t="s">
        <v>868</v>
      </c>
      <c r="F969" s="1" t="str">
        <f t="shared" si="74"/>
        <v>UNITED STATES OF AMERICA</v>
      </c>
    </row>
    <row r="970" spans="1:6" x14ac:dyDescent="0.2">
      <c r="A970" s="7">
        <v>2003</v>
      </c>
      <c r="B970" s="1">
        <f t="shared" si="70"/>
        <v>1</v>
      </c>
      <c r="C970" s="7" t="s">
        <v>1001</v>
      </c>
      <c r="D970" s="14" t="s">
        <v>7</v>
      </c>
      <c r="E970" s="7" t="s">
        <v>877</v>
      </c>
      <c r="F970" s="1" t="str">
        <f t="shared" si="74"/>
        <v>UNITED STATES OF AMERICA</v>
      </c>
    </row>
    <row r="971" spans="1:6" x14ac:dyDescent="0.2">
      <c r="A971" s="7">
        <v>2003</v>
      </c>
      <c r="B971" s="1">
        <f t="shared" si="70"/>
        <v>1</v>
      </c>
      <c r="C971" s="7" t="s">
        <v>1002</v>
      </c>
      <c r="D971" s="14" t="s">
        <v>25</v>
      </c>
      <c r="E971" s="7" t="s">
        <v>973</v>
      </c>
      <c r="F971" s="1" t="str">
        <f t="shared" si="74"/>
        <v>UNITED STATES OF AMERICA</v>
      </c>
    </row>
    <row r="972" spans="1:6" x14ac:dyDescent="0.2">
      <c r="A972" s="7">
        <v>2003</v>
      </c>
      <c r="B972" s="1">
        <f t="shared" si="70"/>
        <v>1</v>
      </c>
      <c r="C972" s="7" t="s">
        <v>1003</v>
      </c>
      <c r="D972" s="14" t="s">
        <v>7</v>
      </c>
      <c r="E972" s="7" t="s">
        <v>885</v>
      </c>
      <c r="F972" s="1" t="str">
        <f t="shared" si="74"/>
        <v>UNITED STATES OF AMERICA</v>
      </c>
    </row>
    <row r="973" spans="1:6" x14ac:dyDescent="0.2">
      <c r="A973" s="7">
        <v>2003</v>
      </c>
      <c r="B973" s="1">
        <f t="shared" si="70"/>
        <v>1</v>
      </c>
      <c r="C973" s="7" t="s">
        <v>1004</v>
      </c>
      <c r="D973" s="14" t="s">
        <v>7</v>
      </c>
      <c r="E973" s="7" t="s">
        <v>885</v>
      </c>
      <c r="F973" s="1" t="str">
        <f t="shared" si="74"/>
        <v>UNITED STATES OF AMERICA</v>
      </c>
    </row>
    <row r="974" spans="1:6" x14ac:dyDescent="0.2">
      <c r="A974" s="7">
        <v>2003</v>
      </c>
      <c r="B974" s="1">
        <f t="shared" si="70"/>
        <v>1</v>
      </c>
      <c r="C974" s="7" t="s">
        <v>1005</v>
      </c>
      <c r="D974" s="14" t="s">
        <v>7</v>
      </c>
      <c r="E974" s="7" t="s">
        <v>887</v>
      </c>
      <c r="F974" s="1" t="str">
        <f t="shared" si="74"/>
        <v>UNITED STATES OF AMERICA</v>
      </c>
    </row>
    <row r="975" spans="1:6" x14ac:dyDescent="0.2">
      <c r="A975" s="7">
        <v>2003</v>
      </c>
      <c r="B975" s="1">
        <f t="shared" si="70"/>
        <v>1</v>
      </c>
      <c r="C975" s="7" t="s">
        <v>1006</v>
      </c>
      <c r="D975" s="14" t="s">
        <v>25</v>
      </c>
      <c r="E975" s="7" t="s">
        <v>897</v>
      </c>
      <c r="F975" s="1" t="str">
        <f t="shared" si="74"/>
        <v>UNITED STATES OF AMERICA</v>
      </c>
    </row>
    <row r="976" spans="1:6" x14ac:dyDescent="0.2">
      <c r="A976" s="7">
        <v>2003</v>
      </c>
      <c r="B976" s="1">
        <f t="shared" si="70"/>
        <v>1</v>
      </c>
      <c r="C976" s="7" t="s">
        <v>1007</v>
      </c>
      <c r="D976" s="14" t="s">
        <v>7</v>
      </c>
      <c r="E976" s="7" t="s">
        <v>1008</v>
      </c>
      <c r="F976" s="1" t="str">
        <f t="shared" si="74"/>
        <v>UNITED STATES OF AMERICA</v>
      </c>
    </row>
    <row r="977" spans="1:6" x14ac:dyDescent="0.2">
      <c r="A977" s="7">
        <v>2003</v>
      </c>
      <c r="B977" s="1">
        <f t="shared" si="70"/>
        <v>1</v>
      </c>
      <c r="C977" s="7" t="s">
        <v>1009</v>
      </c>
      <c r="D977" s="14" t="s">
        <v>7</v>
      </c>
      <c r="E977" s="7" t="s">
        <v>899</v>
      </c>
      <c r="F977" s="1" t="str">
        <f t="shared" si="74"/>
        <v>UNITED STATES OF AMERICA</v>
      </c>
    </row>
    <row r="978" spans="1:6" x14ac:dyDescent="0.2">
      <c r="A978" s="7">
        <v>2003</v>
      </c>
      <c r="B978" s="1">
        <f t="shared" si="70"/>
        <v>1</v>
      </c>
      <c r="C978" s="7" t="s">
        <v>1010</v>
      </c>
      <c r="D978" s="14" t="s">
        <v>7</v>
      </c>
      <c r="E978" s="7" t="s">
        <v>899</v>
      </c>
      <c r="F978" s="1" t="str">
        <f t="shared" si="74"/>
        <v>UNITED STATES OF AMERICA</v>
      </c>
    </row>
    <row r="979" spans="1:6" x14ac:dyDescent="0.2">
      <c r="A979" s="7">
        <v>2003</v>
      </c>
      <c r="B979" s="1">
        <f t="shared" si="70"/>
        <v>1</v>
      </c>
      <c r="C979" s="7" t="s">
        <v>1011</v>
      </c>
      <c r="D979" s="14" t="s">
        <v>7</v>
      </c>
      <c r="E979" s="7" t="s">
        <v>899</v>
      </c>
      <c r="F979" s="1" t="str">
        <f t="shared" si="74"/>
        <v>UNITED STATES OF AMERICA</v>
      </c>
    </row>
    <row r="980" spans="1:6" x14ac:dyDescent="0.2">
      <c r="A980" s="7">
        <v>2003</v>
      </c>
      <c r="B980" s="1">
        <f t="shared" si="70"/>
        <v>1</v>
      </c>
      <c r="C980" s="7" t="s">
        <v>1012</v>
      </c>
      <c r="D980" s="14" t="s">
        <v>7</v>
      </c>
      <c r="E980" s="7" t="s">
        <v>1013</v>
      </c>
      <c r="F980" s="1" t="str">
        <f t="shared" si="74"/>
        <v>UNITED STATES OF AMERICA</v>
      </c>
    </row>
    <row r="981" spans="1:6" x14ac:dyDescent="0.2">
      <c r="A981" s="7">
        <v>2003</v>
      </c>
      <c r="B981" s="1">
        <f t="shared" si="70"/>
        <v>1</v>
      </c>
      <c r="C981" s="7" t="s">
        <v>1014</v>
      </c>
      <c r="D981" s="14" t="s">
        <v>7</v>
      </c>
      <c r="E981" s="7" t="s">
        <v>1013</v>
      </c>
      <c r="F981" s="1" t="str">
        <f t="shared" si="74"/>
        <v>UNITED STATES OF AMERICA</v>
      </c>
    </row>
    <row r="982" spans="1:6" x14ac:dyDescent="0.2">
      <c r="A982" s="7">
        <v>2003</v>
      </c>
      <c r="B982" s="1">
        <f t="shared" si="70"/>
        <v>1</v>
      </c>
      <c r="C982" s="7" t="s">
        <v>1015</v>
      </c>
      <c r="D982" s="14" t="s">
        <v>7</v>
      </c>
      <c r="E982" s="7" t="s">
        <v>1013</v>
      </c>
      <c r="F982" s="1" t="str">
        <f t="shared" si="74"/>
        <v>UNITED STATES OF AMERICA</v>
      </c>
    </row>
    <row r="983" spans="1:6" x14ac:dyDescent="0.2">
      <c r="A983" s="7">
        <v>2003</v>
      </c>
      <c r="B983" s="1">
        <f t="shared" si="70"/>
        <v>1</v>
      </c>
      <c r="C983" s="7" t="s">
        <v>1016</v>
      </c>
      <c r="D983" s="14" t="s">
        <v>25</v>
      </c>
      <c r="E983" s="7" t="s">
        <v>904</v>
      </c>
      <c r="F983" s="1" t="str">
        <f t="shared" si="74"/>
        <v>UNITED STATES OF AMERICA</v>
      </c>
    </row>
    <row r="984" spans="1:6" x14ac:dyDescent="0.2">
      <c r="A984" s="7">
        <v>2003</v>
      </c>
      <c r="B984" s="1">
        <f t="shared" si="70"/>
        <v>1</v>
      </c>
      <c r="C984" s="7" t="s">
        <v>1017</v>
      </c>
      <c r="D984" s="14" t="s">
        <v>25</v>
      </c>
      <c r="E984" s="7" t="s">
        <v>904</v>
      </c>
      <c r="F984" s="1" t="str">
        <f t="shared" si="74"/>
        <v>UNITED STATES OF AMERICA</v>
      </c>
    </row>
    <row r="985" spans="1:6" x14ac:dyDescent="0.2">
      <c r="A985" s="7">
        <v>2003</v>
      </c>
      <c r="B985" s="1">
        <f t="shared" si="70"/>
        <v>1</v>
      </c>
      <c r="C985" s="7" t="s">
        <v>1018</v>
      </c>
      <c r="D985" s="14" t="s">
        <v>7</v>
      </c>
      <c r="E985" s="7" t="s">
        <v>904</v>
      </c>
      <c r="F985" s="1" t="str">
        <f t="shared" si="74"/>
        <v>UNITED STATES OF AMERICA</v>
      </c>
    </row>
    <row r="986" spans="1:6" x14ac:dyDescent="0.2">
      <c r="A986" s="7">
        <v>2003</v>
      </c>
      <c r="B986" s="1">
        <f t="shared" si="70"/>
        <v>1</v>
      </c>
      <c r="C986" s="7" t="s">
        <v>1019</v>
      </c>
      <c r="D986" s="14" t="s">
        <v>7</v>
      </c>
      <c r="E986" s="7" t="s">
        <v>904</v>
      </c>
      <c r="F986" s="1" t="str">
        <f t="shared" si="74"/>
        <v>UNITED STATES OF AMERICA</v>
      </c>
    </row>
    <row r="987" spans="1:6" x14ac:dyDescent="0.2">
      <c r="A987" s="7">
        <v>2003</v>
      </c>
      <c r="B987" s="1">
        <f t="shared" si="70"/>
        <v>1</v>
      </c>
      <c r="C987" s="7" t="s">
        <v>1020</v>
      </c>
      <c r="D987" s="14" t="s">
        <v>7</v>
      </c>
      <c r="E987" s="7" t="s">
        <v>904</v>
      </c>
      <c r="F987" s="1" t="str">
        <f t="shared" si="74"/>
        <v>UNITED STATES OF AMERICA</v>
      </c>
    </row>
    <row r="988" spans="1:6" x14ac:dyDescent="0.2">
      <c r="A988" s="7">
        <v>2003</v>
      </c>
      <c r="B988" s="1">
        <f t="shared" si="70"/>
        <v>1</v>
      </c>
      <c r="C988" s="7" t="s">
        <v>1021</v>
      </c>
      <c r="D988" s="14" t="s">
        <v>7</v>
      </c>
      <c r="E988" s="7" t="s">
        <v>1022</v>
      </c>
      <c r="F988" s="1" t="str">
        <f t="shared" si="74"/>
        <v>UNITED STATES OF AMERICA</v>
      </c>
    </row>
    <row r="989" spans="1:6" x14ac:dyDescent="0.2">
      <c r="A989" s="7">
        <v>2003</v>
      </c>
      <c r="B989" s="1">
        <f t="shared" si="70"/>
        <v>1</v>
      </c>
      <c r="C989" s="7" t="s">
        <v>1023</v>
      </c>
      <c r="D989" s="14" t="s">
        <v>7</v>
      </c>
      <c r="E989" s="7" t="s">
        <v>1022</v>
      </c>
      <c r="F989" s="1" t="str">
        <f t="shared" si="74"/>
        <v>UNITED STATES OF AMERICA</v>
      </c>
    </row>
    <row r="990" spans="1:6" x14ac:dyDescent="0.2">
      <c r="A990" s="7">
        <v>2003</v>
      </c>
      <c r="B990" s="1">
        <f t="shared" si="70"/>
        <v>1</v>
      </c>
      <c r="C990" s="7" t="s">
        <v>1024</v>
      </c>
      <c r="D990" s="14" t="s">
        <v>7</v>
      </c>
      <c r="E990" s="7" t="s">
        <v>1025</v>
      </c>
      <c r="F990" s="1" t="str">
        <f t="shared" si="74"/>
        <v>UNITED STATES OF AMERICA</v>
      </c>
    </row>
    <row r="991" spans="1:6" x14ac:dyDescent="0.2">
      <c r="A991" s="7">
        <v>2004</v>
      </c>
      <c r="B991" s="1">
        <f t="shared" si="70"/>
        <v>1</v>
      </c>
      <c r="C991" s="7" t="s">
        <v>1026</v>
      </c>
      <c r="D991" s="14" t="s">
        <v>25</v>
      </c>
      <c r="E991" s="7" t="s">
        <v>914</v>
      </c>
      <c r="F991" s="1" t="str">
        <f t="shared" si="74"/>
        <v>UNITED STATES OF AMERICA</v>
      </c>
    </row>
    <row r="992" spans="1:6" x14ac:dyDescent="0.2">
      <c r="A992" s="7">
        <v>2004</v>
      </c>
      <c r="B992" s="1">
        <f t="shared" si="70"/>
        <v>1</v>
      </c>
      <c r="C992" s="7" t="s">
        <v>1027</v>
      </c>
      <c r="D992" s="14" t="s">
        <v>7</v>
      </c>
      <c r="E992" s="7" t="s">
        <v>850</v>
      </c>
      <c r="F992" s="1" t="str">
        <f t="shared" si="74"/>
        <v>UNITED STATES OF AMERICA</v>
      </c>
    </row>
    <row r="993" spans="1:6" x14ac:dyDescent="0.2">
      <c r="A993" s="7">
        <v>2004</v>
      </c>
      <c r="B993" s="1">
        <f t="shared" si="70"/>
        <v>1</v>
      </c>
      <c r="C993" s="7" t="s">
        <v>1028</v>
      </c>
      <c r="D993" s="14" t="s">
        <v>7</v>
      </c>
      <c r="E993" s="7" t="s">
        <v>862</v>
      </c>
      <c r="F993" s="1" t="str">
        <f t="shared" si="74"/>
        <v>UNITED STATES OF AMERICA</v>
      </c>
    </row>
    <row r="994" spans="1:6" x14ac:dyDescent="0.2">
      <c r="A994" s="7">
        <v>2004</v>
      </c>
      <c r="B994" s="1">
        <f t="shared" si="70"/>
        <v>1</v>
      </c>
      <c r="C994" s="7" t="s">
        <v>1029</v>
      </c>
      <c r="D994" s="14" t="s">
        <v>7</v>
      </c>
      <c r="E994" s="7" t="s">
        <v>862</v>
      </c>
      <c r="F994" s="1" t="str">
        <f t="shared" si="74"/>
        <v>UNITED STATES OF AMERICA</v>
      </c>
    </row>
    <row r="995" spans="1:6" x14ac:dyDescent="0.2">
      <c r="A995" s="7">
        <v>2004</v>
      </c>
      <c r="B995" s="1">
        <f t="shared" si="70"/>
        <v>1</v>
      </c>
      <c r="C995" s="7" t="s">
        <v>1030</v>
      </c>
      <c r="D995" s="14" t="s">
        <v>7</v>
      </c>
      <c r="E995" s="7" t="s">
        <v>926</v>
      </c>
      <c r="F995" s="1" t="str">
        <f t="shared" si="74"/>
        <v>UNITED STATES OF AMERICA</v>
      </c>
    </row>
    <row r="996" spans="1:6" x14ac:dyDescent="0.2">
      <c r="A996" s="7">
        <v>2004</v>
      </c>
      <c r="B996" s="1">
        <f t="shared" si="70"/>
        <v>1</v>
      </c>
      <c r="C996" s="7" t="s">
        <v>1031</v>
      </c>
      <c r="D996" s="14" t="s">
        <v>7</v>
      </c>
      <c r="E996" s="7" t="s">
        <v>868</v>
      </c>
      <c r="F996" s="1" t="str">
        <f t="shared" si="74"/>
        <v>UNITED STATES OF AMERICA</v>
      </c>
    </row>
    <row r="997" spans="1:6" x14ac:dyDescent="0.2">
      <c r="A997" s="7">
        <v>2004</v>
      </c>
      <c r="B997" s="1">
        <f t="shared" si="70"/>
        <v>1</v>
      </c>
      <c r="C997" s="7" t="s">
        <v>1032</v>
      </c>
      <c r="D997" s="14" t="s">
        <v>7</v>
      </c>
      <c r="E997" s="7" t="s">
        <v>868</v>
      </c>
      <c r="F997" s="1" t="str">
        <f t="shared" si="74"/>
        <v>UNITED STATES OF AMERICA</v>
      </c>
    </row>
    <row r="998" spans="1:6" x14ac:dyDescent="0.2">
      <c r="A998" s="7">
        <v>2004</v>
      </c>
      <c r="B998" s="1">
        <f t="shared" si="70"/>
        <v>1</v>
      </c>
      <c r="C998" s="7" t="s">
        <v>1033</v>
      </c>
      <c r="D998" s="14" t="s">
        <v>7</v>
      </c>
      <c r="E998" s="7" t="s">
        <v>932</v>
      </c>
      <c r="F998" s="1" t="str">
        <f t="shared" si="74"/>
        <v>UNITED STATES OF AMERICA</v>
      </c>
    </row>
    <row r="999" spans="1:6" x14ac:dyDescent="0.2">
      <c r="A999" s="7">
        <v>2004</v>
      </c>
      <c r="B999" s="1">
        <f t="shared" si="70"/>
        <v>1</v>
      </c>
      <c r="C999" s="7" t="s">
        <v>1034</v>
      </c>
      <c r="D999" s="14" t="s">
        <v>25</v>
      </c>
      <c r="E999" s="7" t="s">
        <v>877</v>
      </c>
      <c r="F999" s="1" t="str">
        <f t="shared" si="74"/>
        <v>UNITED STATES OF AMERICA</v>
      </c>
    </row>
    <row r="1000" spans="1:6" x14ac:dyDescent="0.2">
      <c r="A1000" s="7">
        <v>2004</v>
      </c>
      <c r="B1000" s="1">
        <f t="shared" si="70"/>
        <v>1</v>
      </c>
      <c r="C1000" s="7" t="s">
        <v>1035</v>
      </c>
      <c r="D1000" s="14" t="s">
        <v>25</v>
      </c>
      <c r="E1000" s="7" t="s">
        <v>877</v>
      </c>
      <c r="F1000" s="1" t="str">
        <f t="shared" si="74"/>
        <v>UNITED STATES OF AMERICA</v>
      </c>
    </row>
    <row r="1001" spans="1:6" x14ac:dyDescent="0.2">
      <c r="A1001" s="7">
        <v>2004</v>
      </c>
      <c r="B1001" s="1">
        <f t="shared" si="70"/>
        <v>1</v>
      </c>
      <c r="C1001" s="7" t="s">
        <v>1036</v>
      </c>
      <c r="D1001" s="14" t="s">
        <v>7</v>
      </c>
      <c r="E1001" s="7" t="s">
        <v>880</v>
      </c>
      <c r="F1001" s="1" t="str">
        <f t="shared" si="74"/>
        <v>UNITED STATES OF AMERICA</v>
      </c>
    </row>
    <row r="1002" spans="1:6" x14ac:dyDescent="0.2">
      <c r="A1002" s="7">
        <v>2004</v>
      </c>
      <c r="B1002" s="1">
        <f t="shared" si="70"/>
        <v>1</v>
      </c>
      <c r="C1002" s="7" t="s">
        <v>1037</v>
      </c>
      <c r="D1002" s="14" t="s">
        <v>25</v>
      </c>
      <c r="E1002" s="7" t="s">
        <v>1038</v>
      </c>
      <c r="F1002" s="1" t="str">
        <f t="shared" si="74"/>
        <v>UNITED STATES OF AMERICA</v>
      </c>
    </row>
    <row r="1003" spans="1:6" x14ac:dyDescent="0.2">
      <c r="A1003" s="7">
        <v>2004</v>
      </c>
      <c r="B1003" s="1">
        <f t="shared" si="70"/>
        <v>1</v>
      </c>
      <c r="C1003" s="7" t="s">
        <v>1039</v>
      </c>
      <c r="D1003" s="14" t="s">
        <v>7</v>
      </c>
      <c r="E1003" s="7" t="s">
        <v>936</v>
      </c>
      <c r="F1003" s="1" t="str">
        <f t="shared" si="74"/>
        <v>UNITED STATES OF AMERICA</v>
      </c>
    </row>
    <row r="1004" spans="1:6" x14ac:dyDescent="0.2">
      <c r="A1004" s="7">
        <v>2004</v>
      </c>
      <c r="B1004" s="1">
        <f t="shared" si="70"/>
        <v>1</v>
      </c>
      <c r="C1004" s="7" t="s">
        <v>1040</v>
      </c>
      <c r="D1004" s="14" t="s">
        <v>7</v>
      </c>
      <c r="E1004" s="7" t="s">
        <v>973</v>
      </c>
      <c r="F1004" s="1" t="str">
        <f t="shared" si="74"/>
        <v>UNITED STATES OF AMERICA</v>
      </c>
    </row>
    <row r="1005" spans="1:6" x14ac:dyDescent="0.2">
      <c r="A1005" s="7">
        <v>2004</v>
      </c>
      <c r="B1005" s="1">
        <f t="shared" si="70"/>
        <v>1</v>
      </c>
      <c r="C1005" s="7" t="s">
        <v>1041</v>
      </c>
      <c r="D1005" s="14" t="s">
        <v>7</v>
      </c>
      <c r="E1005" s="7" t="s">
        <v>973</v>
      </c>
      <c r="F1005" s="1" t="str">
        <f t="shared" si="74"/>
        <v>UNITED STATES OF AMERICA</v>
      </c>
    </row>
    <row r="1006" spans="1:6" x14ac:dyDescent="0.2">
      <c r="A1006" s="7">
        <v>2004</v>
      </c>
      <c r="B1006" s="1">
        <f t="shared" si="70"/>
        <v>1</v>
      </c>
      <c r="C1006" s="7" t="s">
        <v>1042</v>
      </c>
      <c r="D1006" s="14" t="s">
        <v>25</v>
      </c>
      <c r="E1006" s="7" t="s">
        <v>883</v>
      </c>
      <c r="F1006" s="1" t="str">
        <f t="shared" si="74"/>
        <v>UNITED STATES OF AMERICA</v>
      </c>
    </row>
    <row r="1007" spans="1:6" x14ac:dyDescent="0.2">
      <c r="A1007" s="7">
        <v>2004</v>
      </c>
      <c r="B1007" s="1">
        <f t="shared" si="70"/>
        <v>1</v>
      </c>
      <c r="C1007" s="7" t="s">
        <v>1043</v>
      </c>
      <c r="D1007" s="14" t="s">
        <v>25</v>
      </c>
      <c r="E1007" s="7" t="s">
        <v>1044</v>
      </c>
      <c r="F1007" s="1" t="str">
        <f t="shared" si="74"/>
        <v>UNITED STATES OF AMERICA</v>
      </c>
    </row>
    <row r="1008" spans="1:6" x14ac:dyDescent="0.2">
      <c r="A1008" s="7">
        <v>2004</v>
      </c>
      <c r="B1008" s="1">
        <f t="shared" si="70"/>
        <v>1</v>
      </c>
      <c r="C1008" s="7" t="s">
        <v>1045</v>
      </c>
      <c r="D1008" s="14" t="s">
        <v>7</v>
      </c>
      <c r="E1008" s="7" t="s">
        <v>1044</v>
      </c>
      <c r="F1008" s="1" t="str">
        <f t="shared" si="74"/>
        <v>UNITED STATES OF AMERICA</v>
      </c>
    </row>
    <row r="1009" spans="1:6" x14ac:dyDescent="0.2">
      <c r="A1009" s="7">
        <v>2004</v>
      </c>
      <c r="B1009" s="1">
        <f t="shared" si="70"/>
        <v>1</v>
      </c>
      <c r="C1009" s="7" t="s">
        <v>1046</v>
      </c>
      <c r="D1009" s="14" t="s">
        <v>7</v>
      </c>
      <c r="E1009" s="7" t="s">
        <v>1044</v>
      </c>
      <c r="F1009" s="1" t="str">
        <f t="shared" si="74"/>
        <v>UNITED STATES OF AMERICA</v>
      </c>
    </row>
    <row r="1010" spans="1:6" x14ac:dyDescent="0.2">
      <c r="A1010" s="7">
        <v>2004</v>
      </c>
      <c r="B1010" s="1">
        <f t="shared" si="70"/>
        <v>1</v>
      </c>
      <c r="C1010" s="7" t="s">
        <v>1047</v>
      </c>
      <c r="D1010" s="14" t="s">
        <v>7</v>
      </c>
      <c r="E1010" s="7" t="s">
        <v>940</v>
      </c>
      <c r="F1010" s="1" t="str">
        <f t="shared" si="74"/>
        <v>UNITED STATES OF AMERICA</v>
      </c>
    </row>
    <row r="1011" spans="1:6" x14ac:dyDescent="0.2">
      <c r="A1011" s="7">
        <v>2004</v>
      </c>
      <c r="B1011" s="1">
        <f t="shared" si="70"/>
        <v>1</v>
      </c>
      <c r="C1011" s="7" t="s">
        <v>1048</v>
      </c>
      <c r="D1011" s="14" t="s">
        <v>7</v>
      </c>
      <c r="E1011" s="7" t="s">
        <v>887</v>
      </c>
      <c r="F1011" s="1" t="str">
        <f t="shared" si="74"/>
        <v>UNITED STATES OF AMERICA</v>
      </c>
    </row>
    <row r="1012" spans="1:6" x14ac:dyDescent="0.2">
      <c r="A1012" s="7">
        <v>2004</v>
      </c>
      <c r="B1012" s="1">
        <f t="shared" si="70"/>
        <v>1</v>
      </c>
      <c r="C1012" s="7" t="s">
        <v>1049</v>
      </c>
      <c r="D1012" s="14" t="s">
        <v>7</v>
      </c>
      <c r="E1012" s="7" t="s">
        <v>897</v>
      </c>
      <c r="F1012" s="1" t="str">
        <f t="shared" si="74"/>
        <v>UNITED STATES OF AMERICA</v>
      </c>
    </row>
    <row r="1013" spans="1:6" x14ac:dyDescent="0.2">
      <c r="A1013" s="7">
        <v>2004</v>
      </c>
      <c r="B1013" s="1">
        <f t="shared" si="70"/>
        <v>1</v>
      </c>
      <c r="C1013" s="7" t="s">
        <v>1050</v>
      </c>
      <c r="D1013" s="14" t="s">
        <v>25</v>
      </c>
      <c r="E1013" s="7" t="s">
        <v>899</v>
      </c>
      <c r="F1013" s="1" t="str">
        <f t="shared" si="74"/>
        <v>UNITED STATES OF AMERICA</v>
      </c>
    </row>
    <row r="1014" spans="1:6" x14ac:dyDescent="0.2">
      <c r="A1014" s="7">
        <v>2004</v>
      </c>
      <c r="B1014" s="1">
        <f t="shared" si="70"/>
        <v>1</v>
      </c>
      <c r="C1014" s="7" t="s">
        <v>1051</v>
      </c>
      <c r="D1014" s="14" t="s">
        <v>25</v>
      </c>
      <c r="E1014" s="7" t="s">
        <v>1013</v>
      </c>
      <c r="F1014" s="1" t="str">
        <f t="shared" si="74"/>
        <v>UNITED STATES OF AMERICA</v>
      </c>
    </row>
    <row r="1015" spans="1:6" x14ac:dyDescent="0.2">
      <c r="A1015" s="7">
        <v>2005</v>
      </c>
      <c r="B1015" s="1">
        <f t="shared" si="70"/>
        <v>1</v>
      </c>
      <c r="C1015" s="7" t="s">
        <v>1052</v>
      </c>
      <c r="D1015" s="14" t="s">
        <v>7</v>
      </c>
      <c r="E1015" s="7" t="s">
        <v>920</v>
      </c>
      <c r="F1015" s="1" t="str">
        <f t="shared" si="74"/>
        <v>UNITED STATES OF AMERICA</v>
      </c>
    </row>
    <row r="1016" spans="1:6" x14ac:dyDescent="0.2">
      <c r="A1016" s="7">
        <v>2005</v>
      </c>
      <c r="B1016" s="1">
        <f t="shared" si="70"/>
        <v>1</v>
      </c>
      <c r="C1016" s="7" t="s">
        <v>1053</v>
      </c>
      <c r="D1016" s="14" t="s">
        <v>25</v>
      </c>
      <c r="E1016" s="7" t="s">
        <v>862</v>
      </c>
      <c r="F1016" s="1" t="str">
        <f t="shared" si="74"/>
        <v>UNITED STATES OF AMERICA</v>
      </c>
    </row>
    <row r="1017" spans="1:6" x14ac:dyDescent="0.2">
      <c r="A1017" s="7">
        <v>2005</v>
      </c>
      <c r="B1017" s="1">
        <f t="shared" si="70"/>
        <v>1</v>
      </c>
      <c r="C1017" s="7" t="s">
        <v>1054</v>
      </c>
      <c r="D1017" s="14" t="s">
        <v>7</v>
      </c>
      <c r="E1017" s="7" t="s">
        <v>862</v>
      </c>
      <c r="F1017" s="1" t="str">
        <f t="shared" si="74"/>
        <v>UNITED STATES OF AMERICA</v>
      </c>
    </row>
    <row r="1018" spans="1:6" x14ac:dyDescent="0.2">
      <c r="A1018" s="7">
        <v>2005</v>
      </c>
      <c r="B1018" s="1">
        <f t="shared" si="70"/>
        <v>1</v>
      </c>
      <c r="C1018" s="7" t="s">
        <v>1055</v>
      </c>
      <c r="D1018" s="14" t="s">
        <v>7</v>
      </c>
      <c r="E1018" s="7" t="s">
        <v>926</v>
      </c>
      <c r="F1018" s="1" t="str">
        <f t="shared" si="74"/>
        <v>UNITED STATES OF AMERICA</v>
      </c>
    </row>
    <row r="1019" spans="1:6" x14ac:dyDescent="0.2">
      <c r="A1019" s="7">
        <v>2005</v>
      </c>
      <c r="B1019" s="1">
        <f t="shared" si="70"/>
        <v>1</v>
      </c>
      <c r="C1019" s="7" t="s">
        <v>1056</v>
      </c>
      <c r="D1019" s="14" t="s">
        <v>7</v>
      </c>
      <c r="E1019" s="7" t="s">
        <v>1057</v>
      </c>
      <c r="F1019" s="1" t="str">
        <f t="shared" si="74"/>
        <v>UNITED STATES OF AMERICA</v>
      </c>
    </row>
    <row r="1020" spans="1:6" x14ac:dyDescent="0.2">
      <c r="A1020" s="7">
        <v>2005</v>
      </c>
      <c r="B1020" s="1">
        <f t="shared" si="70"/>
        <v>1</v>
      </c>
      <c r="C1020" s="7" t="s">
        <v>1058</v>
      </c>
      <c r="D1020" s="14" t="s">
        <v>25</v>
      </c>
      <c r="E1020" s="7" t="s">
        <v>1044</v>
      </c>
      <c r="F1020" s="1" t="str">
        <f t="shared" si="74"/>
        <v>UNITED STATES OF AMERICA</v>
      </c>
    </row>
    <row r="1021" spans="1:6" x14ac:dyDescent="0.2">
      <c r="A1021" s="7">
        <v>2005</v>
      </c>
      <c r="B1021" s="1">
        <f t="shared" si="70"/>
        <v>1</v>
      </c>
      <c r="C1021" s="7" t="s">
        <v>1059</v>
      </c>
      <c r="D1021" s="14" t="s">
        <v>7</v>
      </c>
      <c r="E1021" s="7" t="s">
        <v>940</v>
      </c>
      <c r="F1021" s="1" t="str">
        <f t="shared" si="74"/>
        <v>UNITED STATES OF AMERICA</v>
      </c>
    </row>
    <row r="1022" spans="1:6" x14ac:dyDescent="0.2">
      <c r="A1022" s="7">
        <v>2005</v>
      </c>
      <c r="B1022" s="1">
        <f t="shared" si="70"/>
        <v>1</v>
      </c>
      <c r="C1022" s="7" t="s">
        <v>1060</v>
      </c>
      <c r="D1022" s="14" t="s">
        <v>25</v>
      </c>
      <c r="E1022" s="7" t="s">
        <v>888</v>
      </c>
      <c r="F1022" s="1" t="str">
        <f t="shared" si="74"/>
        <v>UNITED STATES OF AMERICA</v>
      </c>
    </row>
    <row r="1023" spans="1:6" x14ac:dyDescent="0.2">
      <c r="A1023" s="7">
        <v>2005</v>
      </c>
      <c r="B1023" s="1">
        <f t="shared" si="70"/>
        <v>1</v>
      </c>
      <c r="C1023" s="7" t="s">
        <v>1061</v>
      </c>
      <c r="D1023" s="14" t="s">
        <v>7</v>
      </c>
      <c r="E1023" s="7" t="s">
        <v>888</v>
      </c>
      <c r="F1023" s="1" t="str">
        <f t="shared" si="74"/>
        <v>UNITED STATES OF AMERICA</v>
      </c>
    </row>
    <row r="1024" spans="1:6" x14ac:dyDescent="0.2">
      <c r="A1024" s="7">
        <v>2005</v>
      </c>
      <c r="B1024" s="1">
        <f t="shared" si="70"/>
        <v>1</v>
      </c>
      <c r="C1024" s="7" t="s">
        <v>1062</v>
      </c>
      <c r="D1024" s="14" t="s">
        <v>7</v>
      </c>
      <c r="E1024" s="7" t="s">
        <v>897</v>
      </c>
      <c r="F1024" s="1" t="str">
        <f t="shared" si="74"/>
        <v>UNITED STATES OF AMERICA</v>
      </c>
    </row>
    <row r="1025" spans="1:6" x14ac:dyDescent="0.2">
      <c r="A1025" s="7">
        <v>2005</v>
      </c>
      <c r="B1025" s="1">
        <f t="shared" si="70"/>
        <v>1</v>
      </c>
      <c r="C1025" s="7" t="s">
        <v>1063</v>
      </c>
      <c r="D1025" s="14" t="s">
        <v>25</v>
      </c>
      <c r="E1025" s="7" t="s">
        <v>954</v>
      </c>
      <c r="F1025" s="1" t="str">
        <f t="shared" si="74"/>
        <v>UNITED STATES OF AMERICA</v>
      </c>
    </row>
    <row r="1026" spans="1:6" x14ac:dyDescent="0.2">
      <c r="A1026" s="7">
        <v>2005</v>
      </c>
      <c r="B1026" s="1">
        <f t="shared" si="70"/>
        <v>1</v>
      </c>
      <c r="C1026" s="7" t="s">
        <v>1064</v>
      </c>
      <c r="D1026" s="14" t="s">
        <v>7</v>
      </c>
      <c r="E1026" s="7" t="s">
        <v>954</v>
      </c>
      <c r="F1026" s="1" t="str">
        <f t="shared" si="74"/>
        <v>UNITED STATES OF AMERICA</v>
      </c>
    </row>
    <row r="1027" spans="1:6" x14ac:dyDescent="0.2">
      <c r="A1027" s="7">
        <v>2005</v>
      </c>
      <c r="B1027" s="1">
        <f t="shared" si="70"/>
        <v>1</v>
      </c>
      <c r="C1027" s="7" t="s">
        <v>1065</v>
      </c>
      <c r="D1027" s="14" t="s">
        <v>7</v>
      </c>
      <c r="E1027" s="7" t="s">
        <v>954</v>
      </c>
      <c r="F1027" s="1" t="str">
        <f t="shared" si="74"/>
        <v>UNITED STATES OF AMERICA</v>
      </c>
    </row>
    <row r="1028" spans="1:6" x14ac:dyDescent="0.2">
      <c r="A1028" s="7">
        <v>2005</v>
      </c>
      <c r="B1028" s="1">
        <f t="shared" si="70"/>
        <v>1</v>
      </c>
      <c r="C1028" s="7" t="s">
        <v>1066</v>
      </c>
      <c r="D1028" s="14" t="s">
        <v>25</v>
      </c>
      <c r="E1028" s="7" t="s">
        <v>904</v>
      </c>
      <c r="F1028" s="1" t="str">
        <f t="shared" si="74"/>
        <v>UNITED STATES OF AMERICA</v>
      </c>
    </row>
    <row r="1029" spans="1:6" x14ac:dyDescent="0.2">
      <c r="A1029" s="7">
        <v>2005</v>
      </c>
      <c r="B1029" s="1">
        <f t="shared" si="70"/>
        <v>1</v>
      </c>
      <c r="C1029" s="7" t="s">
        <v>1067</v>
      </c>
      <c r="D1029" s="14" t="s">
        <v>25</v>
      </c>
      <c r="E1029" s="7" t="s">
        <v>904</v>
      </c>
      <c r="F1029" s="1" t="str">
        <f t="shared" si="74"/>
        <v>UNITED STATES OF AMERICA</v>
      </c>
    </row>
    <row r="1030" spans="1:6" x14ac:dyDescent="0.2">
      <c r="A1030" s="7">
        <v>2005</v>
      </c>
      <c r="B1030" s="1">
        <f t="shared" si="70"/>
        <v>1</v>
      </c>
      <c r="C1030" s="7" t="s">
        <v>1068</v>
      </c>
      <c r="D1030" s="14" t="s">
        <v>7</v>
      </c>
      <c r="E1030" s="7" t="s">
        <v>904</v>
      </c>
      <c r="F1030" s="1" t="str">
        <f t="shared" si="74"/>
        <v>UNITED STATES OF AMERICA</v>
      </c>
    </row>
    <row r="1031" spans="1:6" x14ac:dyDescent="0.2">
      <c r="A1031" s="7">
        <v>2005</v>
      </c>
      <c r="B1031" s="1">
        <f t="shared" si="70"/>
        <v>1</v>
      </c>
      <c r="C1031" s="7" t="s">
        <v>1069</v>
      </c>
      <c r="D1031" s="14" t="s">
        <v>7</v>
      </c>
      <c r="E1031" s="7" t="s">
        <v>1025</v>
      </c>
      <c r="F1031" s="1" t="str">
        <f t="shared" si="74"/>
        <v>UNITED STATES OF AMERICA</v>
      </c>
    </row>
    <row r="1032" spans="1:6" x14ac:dyDescent="0.2">
      <c r="A1032" s="7">
        <v>2005</v>
      </c>
      <c r="B1032" s="1">
        <f t="shared" si="70"/>
        <v>1</v>
      </c>
      <c r="C1032" s="7" t="s">
        <v>1070</v>
      </c>
      <c r="D1032" s="14" t="s">
        <v>7</v>
      </c>
      <c r="E1032" s="7" t="s">
        <v>1071</v>
      </c>
      <c r="F1032" s="1" t="str">
        <f t="shared" si="74"/>
        <v>UNITED STATES OF AMERICA</v>
      </c>
    </row>
    <row r="1033" spans="1:6" x14ac:dyDescent="0.2">
      <c r="A1033" s="7">
        <v>2005</v>
      </c>
      <c r="B1033" s="1">
        <f t="shared" si="70"/>
        <v>1</v>
      </c>
      <c r="C1033" s="7" t="s">
        <v>1072</v>
      </c>
      <c r="D1033" s="14" t="s">
        <v>7</v>
      </c>
      <c r="E1033" s="7" t="s">
        <v>1073</v>
      </c>
      <c r="F1033" s="1" t="str">
        <f t="shared" si="74"/>
        <v>UNITED STATES OF AMERICA</v>
      </c>
    </row>
    <row r="1034" spans="1:6" x14ac:dyDescent="0.2">
      <c r="A1034" s="7">
        <v>2006</v>
      </c>
      <c r="B1034" s="1">
        <f t="shared" si="70"/>
        <v>1</v>
      </c>
      <c r="C1034" s="7" t="s">
        <v>1074</v>
      </c>
      <c r="D1034" s="14" t="s">
        <v>7</v>
      </c>
      <c r="E1034" s="7" t="s">
        <v>912</v>
      </c>
      <c r="F1034" s="1" t="str">
        <f t="shared" si="74"/>
        <v>UNITED STATES OF AMERICA</v>
      </c>
    </row>
    <row r="1035" spans="1:6" x14ac:dyDescent="0.2">
      <c r="A1035" s="7">
        <v>2006</v>
      </c>
      <c r="B1035" s="1">
        <f t="shared" si="70"/>
        <v>1</v>
      </c>
      <c r="C1035" s="7" t="s">
        <v>1075</v>
      </c>
      <c r="D1035" s="14" t="s">
        <v>25</v>
      </c>
      <c r="E1035" s="7" t="s">
        <v>914</v>
      </c>
      <c r="F1035" s="1" t="str">
        <f t="shared" si="74"/>
        <v>UNITED STATES OF AMERICA</v>
      </c>
    </row>
    <row r="1036" spans="1:6" x14ac:dyDescent="0.2">
      <c r="A1036" s="7">
        <v>2006</v>
      </c>
      <c r="B1036" s="1">
        <f t="shared" si="70"/>
        <v>1</v>
      </c>
      <c r="C1036" s="7" t="s">
        <v>1076</v>
      </c>
      <c r="D1036" s="14" t="s">
        <v>7</v>
      </c>
      <c r="E1036" s="7" t="s">
        <v>852</v>
      </c>
      <c r="F1036" s="1" t="str">
        <f t="shared" si="74"/>
        <v>UNITED STATES OF AMERICA</v>
      </c>
    </row>
    <row r="1037" spans="1:6" x14ac:dyDescent="0.2">
      <c r="A1037" s="7">
        <v>2006</v>
      </c>
      <c r="B1037" s="1">
        <f t="shared" si="70"/>
        <v>1</v>
      </c>
      <c r="C1037" s="7" t="s">
        <v>1077</v>
      </c>
      <c r="D1037" s="14" t="s">
        <v>25</v>
      </c>
      <c r="E1037" s="7" t="s">
        <v>862</v>
      </c>
      <c r="F1037" s="1" t="str">
        <f t="shared" si="74"/>
        <v>UNITED STATES OF AMERICA</v>
      </c>
    </row>
    <row r="1038" spans="1:6" x14ac:dyDescent="0.2">
      <c r="A1038" s="7">
        <v>2006</v>
      </c>
      <c r="B1038" s="1">
        <f t="shared" si="70"/>
        <v>1</v>
      </c>
      <c r="C1038" s="7" t="s">
        <v>1078</v>
      </c>
      <c r="D1038" s="14" t="s">
        <v>7</v>
      </c>
      <c r="E1038" s="7" t="s">
        <v>862</v>
      </c>
      <c r="F1038" s="1" t="str">
        <f t="shared" si="74"/>
        <v>UNITED STATES OF AMERICA</v>
      </c>
    </row>
    <row r="1039" spans="1:6" x14ac:dyDescent="0.2">
      <c r="A1039" s="7">
        <v>2006</v>
      </c>
      <c r="B1039" s="1">
        <f t="shared" si="70"/>
        <v>1</v>
      </c>
      <c r="C1039" s="7" t="s">
        <v>1079</v>
      </c>
      <c r="D1039" s="14" t="s">
        <v>7</v>
      </c>
      <c r="E1039" s="7" t="s">
        <v>862</v>
      </c>
      <c r="F1039" s="1" t="str">
        <f t="shared" si="74"/>
        <v>UNITED STATES OF AMERICA</v>
      </c>
    </row>
    <row r="1040" spans="1:6" x14ac:dyDescent="0.2">
      <c r="A1040" s="7">
        <v>2006</v>
      </c>
      <c r="B1040" s="1">
        <f t="shared" si="70"/>
        <v>1</v>
      </c>
      <c r="C1040" s="7" t="s">
        <v>1080</v>
      </c>
      <c r="D1040" s="14" t="s">
        <v>7</v>
      </c>
      <c r="E1040" s="7" t="s">
        <v>862</v>
      </c>
      <c r="F1040" s="1" t="str">
        <f t="shared" si="74"/>
        <v>UNITED STATES OF AMERICA</v>
      </c>
    </row>
    <row r="1041" spans="1:6" x14ac:dyDescent="0.2">
      <c r="A1041" s="7">
        <v>2006</v>
      </c>
      <c r="B1041" s="1">
        <f t="shared" si="70"/>
        <v>1</v>
      </c>
      <c r="C1041" s="7" t="s">
        <v>1081</v>
      </c>
      <c r="D1041" s="14" t="s">
        <v>7</v>
      </c>
      <c r="E1041" s="7" t="s">
        <v>862</v>
      </c>
      <c r="F1041" s="1" t="str">
        <f t="shared" si="74"/>
        <v>UNITED STATES OF AMERICA</v>
      </c>
    </row>
    <row r="1042" spans="1:6" x14ac:dyDescent="0.2">
      <c r="A1042" s="7">
        <v>2006</v>
      </c>
      <c r="B1042" s="1">
        <f t="shared" si="70"/>
        <v>1</v>
      </c>
      <c r="C1042" s="7" t="s">
        <v>1082</v>
      </c>
      <c r="D1042" s="14" t="s">
        <v>7</v>
      </c>
      <c r="E1042" s="7" t="s">
        <v>926</v>
      </c>
      <c r="F1042" s="1" t="str">
        <f t="shared" si="74"/>
        <v>UNITED STATES OF AMERICA</v>
      </c>
    </row>
    <row r="1043" spans="1:6" x14ac:dyDescent="0.2">
      <c r="A1043" s="7">
        <v>2006</v>
      </c>
      <c r="B1043" s="1">
        <f t="shared" si="70"/>
        <v>1</v>
      </c>
      <c r="C1043" s="7" t="s">
        <v>1083</v>
      </c>
      <c r="D1043" s="14" t="s">
        <v>25</v>
      </c>
      <c r="E1043" s="7" t="s">
        <v>877</v>
      </c>
      <c r="F1043" s="1" t="str">
        <f t="shared" si="74"/>
        <v>UNITED STATES OF AMERICA</v>
      </c>
    </row>
    <row r="1044" spans="1:6" x14ac:dyDescent="0.2">
      <c r="A1044" s="7">
        <v>2006</v>
      </c>
      <c r="B1044" s="1">
        <f t="shared" si="70"/>
        <v>1</v>
      </c>
      <c r="C1044" s="7" t="s">
        <v>1084</v>
      </c>
      <c r="D1044" s="14" t="s">
        <v>7</v>
      </c>
      <c r="E1044" s="7" t="s">
        <v>880</v>
      </c>
      <c r="F1044" s="1" t="str">
        <f t="shared" si="74"/>
        <v>UNITED STATES OF AMERICA</v>
      </c>
    </row>
    <row r="1045" spans="1:6" x14ac:dyDescent="0.2">
      <c r="A1045" s="7">
        <v>2006</v>
      </c>
      <c r="B1045" s="1">
        <f t="shared" si="70"/>
        <v>1</v>
      </c>
      <c r="C1045" s="7" t="s">
        <v>1085</v>
      </c>
      <c r="D1045" s="14" t="s">
        <v>25</v>
      </c>
      <c r="E1045" s="7" t="s">
        <v>1038</v>
      </c>
      <c r="F1045" s="1" t="str">
        <f t="shared" si="74"/>
        <v>UNITED STATES OF AMERICA</v>
      </c>
    </row>
    <row r="1046" spans="1:6" x14ac:dyDescent="0.2">
      <c r="A1046" s="7">
        <v>2006</v>
      </c>
      <c r="B1046" s="1">
        <f t="shared" si="70"/>
        <v>1</v>
      </c>
      <c r="C1046" s="7" t="s">
        <v>1086</v>
      </c>
      <c r="D1046" s="14" t="s">
        <v>25</v>
      </c>
      <c r="E1046" s="7" t="s">
        <v>973</v>
      </c>
      <c r="F1046" s="1" t="str">
        <f t="shared" si="74"/>
        <v>UNITED STATES OF AMERICA</v>
      </c>
    </row>
    <row r="1047" spans="1:6" x14ac:dyDescent="0.2">
      <c r="A1047" s="7">
        <v>2006</v>
      </c>
      <c r="B1047" s="1">
        <f t="shared" si="70"/>
        <v>1</v>
      </c>
      <c r="C1047" s="7" t="s">
        <v>1087</v>
      </c>
      <c r="D1047" s="14" t="s">
        <v>7</v>
      </c>
      <c r="E1047" s="7" t="s">
        <v>888</v>
      </c>
      <c r="F1047" s="1" t="str">
        <f t="shared" si="74"/>
        <v>UNITED STATES OF AMERICA</v>
      </c>
    </row>
    <row r="1048" spans="1:6" x14ac:dyDescent="0.2">
      <c r="A1048" s="7">
        <v>2006</v>
      </c>
      <c r="B1048" s="1">
        <f t="shared" si="70"/>
        <v>1</v>
      </c>
      <c r="C1048" s="7" t="s">
        <v>1088</v>
      </c>
      <c r="D1048" s="14" t="s">
        <v>25</v>
      </c>
      <c r="E1048" s="7" t="s">
        <v>897</v>
      </c>
      <c r="F1048" s="1" t="str">
        <f t="shared" si="74"/>
        <v>UNITED STATES OF AMERICA</v>
      </c>
    </row>
    <row r="1049" spans="1:6" x14ac:dyDescent="0.2">
      <c r="A1049" s="7">
        <v>2006</v>
      </c>
      <c r="B1049" s="1">
        <f t="shared" si="70"/>
        <v>1</v>
      </c>
      <c r="C1049" s="7" t="s">
        <v>1089</v>
      </c>
      <c r="D1049" s="14" t="s">
        <v>7</v>
      </c>
      <c r="E1049" s="7" t="s">
        <v>954</v>
      </c>
      <c r="F1049" s="1" t="str">
        <f t="shared" si="74"/>
        <v>UNITED STATES OF AMERICA</v>
      </c>
    </row>
    <row r="1050" spans="1:6" x14ac:dyDescent="0.2">
      <c r="A1050" s="7">
        <v>2006</v>
      </c>
      <c r="B1050" s="1">
        <f t="shared" si="70"/>
        <v>1</v>
      </c>
      <c r="C1050" s="7" t="s">
        <v>1090</v>
      </c>
      <c r="D1050" s="14" t="s">
        <v>25</v>
      </c>
      <c r="E1050" s="7" t="s">
        <v>904</v>
      </c>
      <c r="F1050" s="1" t="str">
        <f t="shared" si="74"/>
        <v>UNITED STATES OF AMERICA</v>
      </c>
    </row>
    <row r="1051" spans="1:6" x14ac:dyDescent="0.2">
      <c r="A1051" s="7">
        <v>2006</v>
      </c>
      <c r="B1051" s="1">
        <f t="shared" si="70"/>
        <v>1</v>
      </c>
      <c r="C1051" s="7" t="s">
        <v>1091</v>
      </c>
      <c r="D1051" s="14" t="s">
        <v>25</v>
      </c>
      <c r="E1051" s="7" t="s">
        <v>904</v>
      </c>
      <c r="F1051" s="1" t="str">
        <f t="shared" si="74"/>
        <v>UNITED STATES OF AMERICA</v>
      </c>
    </row>
    <row r="1052" spans="1:6" x14ac:dyDescent="0.2">
      <c r="A1052" s="7">
        <v>2006</v>
      </c>
      <c r="B1052" s="1">
        <f t="shared" si="70"/>
        <v>1</v>
      </c>
      <c r="C1052" s="7" t="s">
        <v>1092</v>
      </c>
      <c r="D1052" s="14" t="s">
        <v>25</v>
      </c>
      <c r="E1052" s="7" t="s">
        <v>904</v>
      </c>
      <c r="F1052" s="1" t="str">
        <f t="shared" si="74"/>
        <v>UNITED STATES OF AMERICA</v>
      </c>
    </row>
    <row r="1053" spans="1:6" x14ac:dyDescent="0.2">
      <c r="A1053" s="7">
        <v>2006</v>
      </c>
      <c r="B1053" s="1">
        <f t="shared" si="70"/>
        <v>1</v>
      </c>
      <c r="C1053" s="7" t="s">
        <v>1093</v>
      </c>
      <c r="D1053" s="14" t="s">
        <v>7</v>
      </c>
      <c r="E1053" s="7" t="s">
        <v>904</v>
      </c>
      <c r="F1053" s="1" t="str">
        <f t="shared" si="74"/>
        <v>UNITED STATES OF AMERICA</v>
      </c>
    </row>
    <row r="1054" spans="1:6" x14ac:dyDescent="0.2">
      <c r="A1054" s="7">
        <v>2006</v>
      </c>
      <c r="B1054" s="1">
        <f t="shared" si="70"/>
        <v>1</v>
      </c>
      <c r="C1054" s="7" t="s">
        <v>1094</v>
      </c>
      <c r="D1054" s="14" t="s">
        <v>7</v>
      </c>
      <c r="E1054" s="7" t="s">
        <v>904</v>
      </c>
      <c r="F1054" s="1" t="str">
        <f t="shared" si="74"/>
        <v>UNITED STATES OF AMERICA</v>
      </c>
    </row>
    <row r="1055" spans="1:6" x14ac:dyDescent="0.2">
      <c r="A1055" s="7">
        <v>2006</v>
      </c>
      <c r="B1055" s="1">
        <f t="shared" si="70"/>
        <v>1</v>
      </c>
      <c r="C1055" s="7" t="s">
        <v>1095</v>
      </c>
      <c r="D1055" s="14" t="s">
        <v>7</v>
      </c>
      <c r="E1055" s="7" t="s">
        <v>904</v>
      </c>
      <c r="F1055" s="1" t="str">
        <f t="shared" si="74"/>
        <v>UNITED STATES OF AMERICA</v>
      </c>
    </row>
    <row r="1056" spans="1:6" x14ac:dyDescent="0.2">
      <c r="A1056" s="7">
        <v>2006</v>
      </c>
      <c r="B1056" s="1">
        <f t="shared" si="70"/>
        <v>1</v>
      </c>
      <c r="C1056" s="7" t="s">
        <v>1096</v>
      </c>
      <c r="D1056" s="14" t="s">
        <v>7</v>
      </c>
      <c r="E1056" s="7" t="s">
        <v>904</v>
      </c>
      <c r="F1056" s="1" t="str">
        <f t="shared" si="74"/>
        <v>UNITED STATES OF AMERICA</v>
      </c>
    </row>
    <row r="1057" spans="1:6" x14ac:dyDescent="0.2">
      <c r="A1057" s="7">
        <v>2006</v>
      </c>
      <c r="B1057" s="1">
        <f t="shared" si="70"/>
        <v>1</v>
      </c>
      <c r="C1057" s="7" t="s">
        <v>1097</v>
      </c>
      <c r="D1057" s="14" t="s">
        <v>7</v>
      </c>
      <c r="E1057" s="7" t="s">
        <v>904</v>
      </c>
      <c r="F1057" s="1" t="str">
        <f t="shared" si="74"/>
        <v>UNITED STATES OF AMERICA</v>
      </c>
    </row>
    <row r="1058" spans="1:6" x14ac:dyDescent="0.2">
      <c r="A1058" s="7">
        <v>2006</v>
      </c>
      <c r="B1058" s="1">
        <f t="shared" si="70"/>
        <v>1</v>
      </c>
      <c r="C1058" s="7" t="s">
        <v>1098</v>
      </c>
      <c r="D1058" s="14" t="s">
        <v>7</v>
      </c>
      <c r="E1058" s="7" t="s">
        <v>910</v>
      </c>
      <c r="F1058" s="1" t="str">
        <f t="shared" si="74"/>
        <v>UNITED STATES OF AMERICA</v>
      </c>
    </row>
    <row r="1059" spans="1:6" x14ac:dyDescent="0.2">
      <c r="A1059" s="7">
        <v>2006</v>
      </c>
      <c r="B1059" s="1">
        <f t="shared" si="70"/>
        <v>1</v>
      </c>
      <c r="C1059" s="7" t="s">
        <v>1099</v>
      </c>
      <c r="D1059" s="14" t="s">
        <v>7</v>
      </c>
      <c r="E1059" s="7" t="s">
        <v>910</v>
      </c>
      <c r="F1059" s="1" t="str">
        <f t="shared" si="74"/>
        <v>UNITED STATES OF AMERICA</v>
      </c>
    </row>
    <row r="1060" spans="1:6" x14ac:dyDescent="0.2">
      <c r="A1060" s="7">
        <v>2007</v>
      </c>
      <c r="B1060" s="1">
        <f t="shared" si="70"/>
        <v>1</v>
      </c>
      <c r="C1060" s="7" t="s">
        <v>1100</v>
      </c>
      <c r="D1060" s="14" t="s">
        <v>25</v>
      </c>
      <c r="E1060" s="7" t="s">
        <v>862</v>
      </c>
      <c r="F1060" s="1" t="str">
        <f t="shared" si="74"/>
        <v>UNITED STATES OF AMERICA</v>
      </c>
    </row>
    <row r="1061" spans="1:6" x14ac:dyDescent="0.2">
      <c r="A1061" s="7">
        <v>2007</v>
      </c>
      <c r="B1061" s="1">
        <f t="shared" si="70"/>
        <v>1</v>
      </c>
      <c r="C1061" s="7" t="s">
        <v>1101</v>
      </c>
      <c r="D1061" s="14" t="s">
        <v>7</v>
      </c>
      <c r="E1061" s="7" t="s">
        <v>862</v>
      </c>
      <c r="F1061" s="1" t="str">
        <f t="shared" si="74"/>
        <v>UNITED STATES OF AMERICA</v>
      </c>
    </row>
    <row r="1062" spans="1:6" x14ac:dyDescent="0.2">
      <c r="A1062" s="7">
        <v>2007</v>
      </c>
      <c r="B1062" s="1">
        <f t="shared" si="70"/>
        <v>1</v>
      </c>
      <c r="C1062" s="7" t="s">
        <v>1102</v>
      </c>
      <c r="D1062" s="14" t="s">
        <v>25</v>
      </c>
      <c r="E1062" s="7" t="s">
        <v>868</v>
      </c>
      <c r="F1062" s="1" t="str">
        <f t="shared" si="74"/>
        <v>UNITED STATES OF AMERICA</v>
      </c>
    </row>
    <row r="1063" spans="1:6" x14ac:dyDescent="0.2">
      <c r="A1063" s="7">
        <v>2007</v>
      </c>
      <c r="B1063" s="1">
        <f t="shared" si="70"/>
        <v>1</v>
      </c>
      <c r="C1063" s="7" t="s">
        <v>1103</v>
      </c>
      <c r="D1063" s="14" t="s">
        <v>25</v>
      </c>
      <c r="E1063" s="7" t="s">
        <v>932</v>
      </c>
      <c r="F1063" s="1" t="str">
        <f t="shared" si="74"/>
        <v>UNITED STATES OF AMERICA</v>
      </c>
    </row>
    <row r="1064" spans="1:6" x14ac:dyDescent="0.2">
      <c r="A1064" s="7">
        <v>2007</v>
      </c>
      <c r="B1064" s="1">
        <f t="shared" si="70"/>
        <v>1</v>
      </c>
      <c r="C1064" s="7" t="s">
        <v>1104</v>
      </c>
      <c r="D1064" s="14" t="s">
        <v>25</v>
      </c>
      <c r="E1064" s="7" t="s">
        <v>1038</v>
      </c>
      <c r="F1064" s="1" t="str">
        <f t="shared" si="74"/>
        <v>UNITED STATES OF AMERICA</v>
      </c>
    </row>
    <row r="1065" spans="1:6" x14ac:dyDescent="0.2">
      <c r="A1065" s="7">
        <v>2007</v>
      </c>
      <c r="B1065" s="1">
        <f t="shared" si="70"/>
        <v>1</v>
      </c>
      <c r="C1065" s="7" t="s">
        <v>1105</v>
      </c>
      <c r="D1065" s="14" t="s">
        <v>7</v>
      </c>
      <c r="E1065" s="7" t="s">
        <v>973</v>
      </c>
      <c r="F1065" s="1" t="str">
        <f t="shared" si="74"/>
        <v>UNITED STATES OF AMERICA</v>
      </c>
    </row>
    <row r="1066" spans="1:6" x14ac:dyDescent="0.2">
      <c r="A1066" s="7">
        <v>2007</v>
      </c>
      <c r="B1066" s="1">
        <f t="shared" si="70"/>
        <v>1</v>
      </c>
      <c r="C1066" s="7" t="s">
        <v>1106</v>
      </c>
      <c r="D1066" s="14" t="s">
        <v>7</v>
      </c>
      <c r="E1066" s="7" t="s">
        <v>887</v>
      </c>
      <c r="F1066" s="1" t="str">
        <f t="shared" si="74"/>
        <v>UNITED STATES OF AMERICA</v>
      </c>
    </row>
    <row r="1067" spans="1:6" x14ac:dyDescent="0.2">
      <c r="A1067" s="7">
        <v>2007</v>
      </c>
      <c r="B1067" s="1">
        <f t="shared" si="70"/>
        <v>1</v>
      </c>
      <c r="C1067" s="7" t="s">
        <v>1107</v>
      </c>
      <c r="D1067" s="14" t="s">
        <v>7</v>
      </c>
      <c r="E1067" s="7" t="s">
        <v>887</v>
      </c>
      <c r="F1067" s="1" t="str">
        <f t="shared" si="74"/>
        <v>UNITED STATES OF AMERICA</v>
      </c>
    </row>
    <row r="1068" spans="1:6" x14ac:dyDescent="0.2">
      <c r="A1068" s="7">
        <v>2007</v>
      </c>
      <c r="B1068" s="1">
        <f t="shared" si="70"/>
        <v>1</v>
      </c>
      <c r="C1068" s="7" t="s">
        <v>1108</v>
      </c>
      <c r="D1068" s="14" t="s">
        <v>7</v>
      </c>
      <c r="E1068" s="7" t="s">
        <v>887</v>
      </c>
      <c r="F1068" s="1" t="str">
        <f t="shared" si="74"/>
        <v>UNITED STATES OF AMERICA</v>
      </c>
    </row>
    <row r="1069" spans="1:6" x14ac:dyDescent="0.2">
      <c r="A1069" s="7">
        <v>2007</v>
      </c>
      <c r="B1069" s="1">
        <f t="shared" si="70"/>
        <v>1</v>
      </c>
      <c r="C1069" s="7" t="s">
        <v>1109</v>
      </c>
      <c r="D1069" s="14" t="s">
        <v>7</v>
      </c>
      <c r="E1069" s="7" t="s">
        <v>887</v>
      </c>
      <c r="F1069" s="1" t="str">
        <f t="shared" si="74"/>
        <v>UNITED STATES OF AMERICA</v>
      </c>
    </row>
    <row r="1070" spans="1:6" x14ac:dyDescent="0.2">
      <c r="A1070" s="7">
        <v>2007</v>
      </c>
      <c r="B1070" s="1">
        <f t="shared" si="70"/>
        <v>1</v>
      </c>
      <c r="C1070" s="7" t="s">
        <v>1110</v>
      </c>
      <c r="D1070" s="14" t="s">
        <v>25</v>
      </c>
      <c r="E1070" s="7" t="s">
        <v>888</v>
      </c>
      <c r="F1070" s="1" t="str">
        <f t="shared" si="74"/>
        <v>UNITED STATES OF AMERICA</v>
      </c>
    </row>
    <row r="1071" spans="1:6" x14ac:dyDescent="0.2">
      <c r="A1071" s="7">
        <v>2007</v>
      </c>
      <c r="B1071" s="1">
        <f t="shared" si="70"/>
        <v>1</v>
      </c>
      <c r="C1071" s="7" t="s">
        <v>1111</v>
      </c>
      <c r="D1071" s="14" t="s">
        <v>25</v>
      </c>
      <c r="E1071" s="7" t="s">
        <v>951</v>
      </c>
      <c r="F1071" s="1" t="str">
        <f t="shared" si="74"/>
        <v>UNITED STATES OF AMERICA</v>
      </c>
    </row>
    <row r="1072" spans="1:6" x14ac:dyDescent="0.2">
      <c r="A1072" s="7">
        <v>2007</v>
      </c>
      <c r="B1072" s="1">
        <f t="shared" si="70"/>
        <v>1</v>
      </c>
      <c r="C1072" s="7" t="s">
        <v>1112</v>
      </c>
      <c r="D1072" s="14" t="s">
        <v>7</v>
      </c>
      <c r="E1072" s="7" t="s">
        <v>951</v>
      </c>
      <c r="F1072" s="1" t="str">
        <f t="shared" si="74"/>
        <v>UNITED STATES OF AMERICA</v>
      </c>
    </row>
    <row r="1073" spans="1:6" x14ac:dyDescent="0.2">
      <c r="A1073" s="7">
        <v>2007</v>
      </c>
      <c r="B1073" s="1">
        <f t="shared" ref="B1073:B1327" si="75">IF(C1073&gt;0,1,0)</f>
        <v>1</v>
      </c>
      <c r="C1073" s="7" t="s">
        <v>1113</v>
      </c>
      <c r="D1073" s="14" t="s">
        <v>25</v>
      </c>
      <c r="E1073" s="7" t="s">
        <v>1022</v>
      </c>
      <c r="F1073" s="1" t="str">
        <f t="shared" si="74"/>
        <v>UNITED STATES OF AMERICA</v>
      </c>
    </row>
    <row r="1074" spans="1:6" x14ac:dyDescent="0.2">
      <c r="A1074" s="7">
        <v>2008</v>
      </c>
      <c r="B1074" s="1">
        <f t="shared" si="75"/>
        <v>1</v>
      </c>
      <c r="C1074" s="7" t="s">
        <v>1114</v>
      </c>
      <c r="D1074" s="14" t="s">
        <v>25</v>
      </c>
      <c r="E1074" s="7" t="s">
        <v>862</v>
      </c>
      <c r="F1074" s="1" t="str">
        <f t="shared" si="74"/>
        <v>UNITED STATES OF AMERICA</v>
      </c>
    </row>
    <row r="1075" spans="1:6" x14ac:dyDescent="0.2">
      <c r="A1075" s="7">
        <v>2008</v>
      </c>
      <c r="B1075" s="1">
        <f t="shared" si="75"/>
        <v>1</v>
      </c>
      <c r="C1075" s="7" t="s">
        <v>1115</v>
      </c>
      <c r="D1075" s="14" t="s">
        <v>7</v>
      </c>
      <c r="E1075" s="7" t="s">
        <v>866</v>
      </c>
      <c r="F1075" s="1" t="str">
        <f t="shared" si="74"/>
        <v>UNITED STATES OF AMERICA</v>
      </c>
    </row>
    <row r="1076" spans="1:6" x14ac:dyDescent="0.2">
      <c r="A1076" s="7">
        <v>2008</v>
      </c>
      <c r="B1076" s="1">
        <f t="shared" si="75"/>
        <v>1</v>
      </c>
      <c r="C1076" s="7" t="s">
        <v>1116</v>
      </c>
      <c r="D1076" s="14" t="s">
        <v>7</v>
      </c>
      <c r="E1076" s="7" t="s">
        <v>926</v>
      </c>
      <c r="F1076" s="1" t="str">
        <f t="shared" si="74"/>
        <v>UNITED STATES OF AMERICA</v>
      </c>
    </row>
    <row r="1077" spans="1:6" x14ac:dyDescent="0.2">
      <c r="A1077" s="7">
        <v>2008</v>
      </c>
      <c r="B1077" s="1">
        <f t="shared" si="75"/>
        <v>1</v>
      </c>
      <c r="C1077" s="7" t="s">
        <v>1117</v>
      </c>
      <c r="D1077" s="14" t="s">
        <v>7</v>
      </c>
      <c r="E1077" s="7" t="s">
        <v>973</v>
      </c>
      <c r="F1077" s="1" t="str">
        <f t="shared" si="74"/>
        <v>UNITED STATES OF AMERICA</v>
      </c>
    </row>
    <row r="1078" spans="1:6" x14ac:dyDescent="0.2">
      <c r="A1078" s="7">
        <v>2008</v>
      </c>
      <c r="B1078" s="1">
        <f t="shared" si="75"/>
        <v>1</v>
      </c>
      <c r="C1078" s="7" t="s">
        <v>1118</v>
      </c>
      <c r="D1078" s="14" t="s">
        <v>7</v>
      </c>
      <c r="E1078" s="7" t="s">
        <v>883</v>
      </c>
      <c r="F1078" s="1" t="str">
        <f t="shared" si="74"/>
        <v>UNITED STATES OF AMERICA</v>
      </c>
    </row>
    <row r="1079" spans="1:6" x14ac:dyDescent="0.2">
      <c r="A1079" s="7">
        <v>2008</v>
      </c>
      <c r="B1079" s="1">
        <f t="shared" si="75"/>
        <v>1</v>
      </c>
      <c r="C1079" s="7" t="s">
        <v>1119</v>
      </c>
      <c r="D1079" s="14" t="s">
        <v>25</v>
      </c>
      <c r="E1079" s="7" t="s">
        <v>885</v>
      </c>
      <c r="F1079" s="1" t="str">
        <f t="shared" si="74"/>
        <v>UNITED STATES OF AMERICA</v>
      </c>
    </row>
    <row r="1080" spans="1:6" x14ac:dyDescent="0.2">
      <c r="A1080" s="7">
        <v>2008</v>
      </c>
      <c r="B1080" s="1">
        <f t="shared" si="75"/>
        <v>1</v>
      </c>
      <c r="C1080" s="7" t="s">
        <v>1120</v>
      </c>
      <c r="D1080" s="14" t="s">
        <v>7</v>
      </c>
      <c r="E1080" s="7" t="s">
        <v>887</v>
      </c>
      <c r="F1080" s="1" t="str">
        <f t="shared" si="74"/>
        <v>UNITED STATES OF AMERICA</v>
      </c>
    </row>
    <row r="1081" spans="1:6" x14ac:dyDescent="0.2">
      <c r="A1081" s="7">
        <v>2008</v>
      </c>
      <c r="B1081" s="1">
        <f t="shared" si="75"/>
        <v>1</v>
      </c>
      <c r="C1081" s="7" t="s">
        <v>1121</v>
      </c>
      <c r="D1081" s="14" t="s">
        <v>7</v>
      </c>
      <c r="E1081" s="7" t="s">
        <v>887</v>
      </c>
      <c r="F1081" s="1" t="str">
        <f t="shared" si="74"/>
        <v>UNITED STATES OF AMERICA</v>
      </c>
    </row>
    <row r="1082" spans="1:6" x14ac:dyDescent="0.2">
      <c r="A1082" s="7">
        <v>2008</v>
      </c>
      <c r="B1082" s="1">
        <f t="shared" si="75"/>
        <v>1</v>
      </c>
      <c r="C1082" s="7" t="s">
        <v>1122</v>
      </c>
      <c r="D1082" s="14" t="s">
        <v>25</v>
      </c>
      <c r="E1082" s="7" t="s">
        <v>888</v>
      </c>
      <c r="F1082" s="1" t="str">
        <f t="shared" si="74"/>
        <v>UNITED STATES OF AMERICA</v>
      </c>
    </row>
    <row r="1083" spans="1:6" x14ac:dyDescent="0.2">
      <c r="A1083" s="7">
        <v>2008</v>
      </c>
      <c r="B1083" s="1">
        <f t="shared" si="75"/>
        <v>1</v>
      </c>
      <c r="C1083" s="7" t="s">
        <v>1123</v>
      </c>
      <c r="D1083" s="14" t="s">
        <v>25</v>
      </c>
      <c r="E1083" s="7" t="s">
        <v>888</v>
      </c>
      <c r="F1083" s="1" t="str">
        <f t="shared" si="74"/>
        <v>UNITED STATES OF AMERICA</v>
      </c>
    </row>
    <row r="1084" spans="1:6" x14ac:dyDescent="0.2">
      <c r="A1084" s="7">
        <v>2008</v>
      </c>
      <c r="B1084" s="1">
        <f t="shared" si="75"/>
        <v>1</v>
      </c>
      <c r="C1084" s="7" t="s">
        <v>1124</v>
      </c>
      <c r="D1084" s="14" t="s">
        <v>25</v>
      </c>
      <c r="E1084" s="7" t="s">
        <v>888</v>
      </c>
      <c r="F1084" s="1" t="str">
        <f t="shared" si="74"/>
        <v>UNITED STATES OF AMERICA</v>
      </c>
    </row>
    <row r="1085" spans="1:6" x14ac:dyDescent="0.2">
      <c r="A1085" s="7">
        <v>2008</v>
      </c>
      <c r="B1085" s="1">
        <f t="shared" si="75"/>
        <v>1</v>
      </c>
      <c r="C1085" s="7" t="s">
        <v>1125</v>
      </c>
      <c r="D1085" s="14" t="s">
        <v>7</v>
      </c>
      <c r="E1085" s="7" t="s">
        <v>892</v>
      </c>
      <c r="F1085" s="1" t="str">
        <f t="shared" si="74"/>
        <v>UNITED STATES OF AMERICA</v>
      </c>
    </row>
    <row r="1086" spans="1:6" x14ac:dyDescent="0.2">
      <c r="A1086" s="7">
        <v>2008</v>
      </c>
      <c r="B1086" s="1">
        <f t="shared" si="75"/>
        <v>1</v>
      </c>
      <c r="C1086" s="7" t="s">
        <v>1126</v>
      </c>
      <c r="D1086" s="14" t="s">
        <v>7</v>
      </c>
      <c r="E1086" s="7" t="s">
        <v>951</v>
      </c>
      <c r="F1086" s="1" t="str">
        <f t="shared" si="74"/>
        <v>UNITED STATES OF AMERICA</v>
      </c>
    </row>
    <row r="1087" spans="1:6" x14ac:dyDescent="0.2">
      <c r="A1087" s="7">
        <v>2008</v>
      </c>
      <c r="B1087" s="1">
        <f t="shared" si="75"/>
        <v>1</v>
      </c>
      <c r="C1087" s="7" t="s">
        <v>1127</v>
      </c>
      <c r="D1087" s="14" t="s">
        <v>25</v>
      </c>
      <c r="E1087" s="7" t="s">
        <v>904</v>
      </c>
      <c r="F1087" s="1" t="str">
        <f t="shared" si="74"/>
        <v>UNITED STATES OF AMERICA</v>
      </c>
    </row>
    <row r="1088" spans="1:6" x14ac:dyDescent="0.2">
      <c r="A1088" s="7">
        <v>2008</v>
      </c>
      <c r="B1088" s="1">
        <f t="shared" si="75"/>
        <v>1</v>
      </c>
      <c r="C1088" s="7" t="s">
        <v>1128</v>
      </c>
      <c r="D1088" s="14" t="s">
        <v>25</v>
      </c>
      <c r="E1088" s="7" t="s">
        <v>904</v>
      </c>
      <c r="F1088" s="1" t="str">
        <f t="shared" si="74"/>
        <v>UNITED STATES OF AMERICA</v>
      </c>
    </row>
    <row r="1089" spans="1:6" x14ac:dyDescent="0.2">
      <c r="A1089" s="7">
        <v>2008</v>
      </c>
      <c r="B1089" s="1">
        <f t="shared" si="75"/>
        <v>1</v>
      </c>
      <c r="C1089" s="7" t="s">
        <v>1129</v>
      </c>
      <c r="D1089" s="14" t="s">
        <v>7</v>
      </c>
      <c r="E1089" s="7" t="s">
        <v>904</v>
      </c>
      <c r="F1089" s="1" t="str">
        <f t="shared" si="74"/>
        <v>UNITED STATES OF AMERICA</v>
      </c>
    </row>
    <row r="1090" spans="1:6" x14ac:dyDescent="0.2">
      <c r="A1090" s="7">
        <v>2008</v>
      </c>
      <c r="B1090" s="1">
        <f t="shared" si="75"/>
        <v>1</v>
      </c>
      <c r="C1090" s="7" t="s">
        <v>1130</v>
      </c>
      <c r="D1090" s="14" t="s">
        <v>25</v>
      </c>
      <c r="E1090" s="7" t="s">
        <v>910</v>
      </c>
      <c r="F1090" s="1" t="str">
        <f t="shared" si="74"/>
        <v>UNITED STATES OF AMERICA</v>
      </c>
    </row>
    <row r="1091" spans="1:6" x14ac:dyDescent="0.2">
      <c r="A1091" s="7">
        <v>2009</v>
      </c>
      <c r="B1091" s="1">
        <f t="shared" si="75"/>
        <v>1</v>
      </c>
      <c r="C1091" s="7" t="s">
        <v>1131</v>
      </c>
      <c r="D1091" s="14" t="s">
        <v>25</v>
      </c>
      <c r="E1091" s="7" t="s">
        <v>914</v>
      </c>
      <c r="F1091" s="1" t="str">
        <f t="shared" si="74"/>
        <v>UNITED STATES OF AMERICA</v>
      </c>
    </row>
    <row r="1092" spans="1:6" x14ac:dyDescent="0.2">
      <c r="A1092" s="7">
        <v>2009</v>
      </c>
      <c r="B1092" s="1">
        <f t="shared" si="75"/>
        <v>1</v>
      </c>
      <c r="C1092" s="7" t="s">
        <v>1132</v>
      </c>
      <c r="D1092" s="14" t="s">
        <v>7</v>
      </c>
      <c r="E1092" s="7" t="s">
        <v>850</v>
      </c>
      <c r="F1092" s="1" t="str">
        <f t="shared" si="74"/>
        <v>UNITED STATES OF AMERICA</v>
      </c>
    </row>
    <row r="1093" spans="1:6" x14ac:dyDescent="0.2">
      <c r="A1093" s="7">
        <v>2009</v>
      </c>
      <c r="B1093" s="1">
        <f t="shared" si="75"/>
        <v>1</v>
      </c>
      <c r="C1093" s="7" t="s">
        <v>1133</v>
      </c>
      <c r="D1093" s="14" t="s">
        <v>7</v>
      </c>
      <c r="E1093" s="7" t="s">
        <v>850</v>
      </c>
      <c r="F1093" s="1" t="str">
        <f t="shared" si="74"/>
        <v>UNITED STATES OF AMERICA</v>
      </c>
    </row>
    <row r="1094" spans="1:6" x14ac:dyDescent="0.2">
      <c r="A1094" s="7">
        <v>2009</v>
      </c>
      <c r="B1094" s="1">
        <f t="shared" si="75"/>
        <v>1</v>
      </c>
      <c r="C1094" s="7" t="s">
        <v>1134</v>
      </c>
      <c r="D1094" s="14" t="s">
        <v>7</v>
      </c>
      <c r="E1094" s="7" t="s">
        <v>862</v>
      </c>
      <c r="F1094" s="1" t="str">
        <f t="shared" si="74"/>
        <v>UNITED STATES OF AMERICA</v>
      </c>
    </row>
    <row r="1095" spans="1:6" x14ac:dyDescent="0.2">
      <c r="A1095" s="7">
        <v>2009</v>
      </c>
      <c r="B1095" s="1">
        <f t="shared" si="75"/>
        <v>1</v>
      </c>
      <c r="C1095" s="7" t="s">
        <v>1135</v>
      </c>
      <c r="D1095" s="14" t="s">
        <v>7</v>
      </c>
      <c r="E1095" s="7" t="s">
        <v>862</v>
      </c>
      <c r="F1095" s="1" t="str">
        <f t="shared" si="74"/>
        <v>UNITED STATES OF AMERICA</v>
      </c>
    </row>
    <row r="1096" spans="1:6" x14ac:dyDescent="0.2">
      <c r="A1096" s="7">
        <v>2009</v>
      </c>
      <c r="B1096" s="1">
        <f t="shared" si="75"/>
        <v>1</v>
      </c>
      <c r="C1096" s="7" t="s">
        <v>1136</v>
      </c>
      <c r="D1096" s="14" t="s">
        <v>7</v>
      </c>
      <c r="E1096" s="7" t="s">
        <v>862</v>
      </c>
      <c r="F1096" s="1" t="str">
        <f t="shared" si="74"/>
        <v>UNITED STATES OF AMERICA</v>
      </c>
    </row>
    <row r="1097" spans="1:6" x14ac:dyDescent="0.2">
      <c r="A1097" s="7">
        <v>2009</v>
      </c>
      <c r="B1097" s="1">
        <f t="shared" si="75"/>
        <v>1</v>
      </c>
      <c r="C1097" s="7" t="s">
        <v>1137</v>
      </c>
      <c r="D1097" s="14" t="s">
        <v>7</v>
      </c>
      <c r="E1097" s="7" t="s">
        <v>862</v>
      </c>
      <c r="F1097" s="1" t="str">
        <f t="shared" si="74"/>
        <v>UNITED STATES OF AMERICA</v>
      </c>
    </row>
    <row r="1098" spans="1:6" x14ac:dyDescent="0.2">
      <c r="A1098" s="7">
        <v>2009</v>
      </c>
      <c r="B1098" s="1">
        <f t="shared" si="75"/>
        <v>1</v>
      </c>
      <c r="C1098" s="7" t="s">
        <v>1138</v>
      </c>
      <c r="D1098" s="14" t="s">
        <v>7</v>
      </c>
      <c r="E1098" s="7" t="s">
        <v>866</v>
      </c>
      <c r="F1098" s="1" t="str">
        <f t="shared" si="74"/>
        <v>UNITED STATES OF AMERICA</v>
      </c>
    </row>
    <row r="1099" spans="1:6" x14ac:dyDescent="0.2">
      <c r="A1099" s="7">
        <v>2009</v>
      </c>
      <c r="B1099" s="1">
        <f t="shared" si="75"/>
        <v>1</v>
      </c>
      <c r="C1099" s="7" t="s">
        <v>1139</v>
      </c>
      <c r="D1099" s="14" t="s">
        <v>25</v>
      </c>
      <c r="E1099" s="7" t="s">
        <v>1057</v>
      </c>
      <c r="F1099" s="1" t="str">
        <f t="shared" si="74"/>
        <v>UNITED STATES OF AMERICA</v>
      </c>
    </row>
    <row r="1100" spans="1:6" x14ac:dyDescent="0.2">
      <c r="A1100" s="7">
        <v>2009</v>
      </c>
      <c r="B1100" s="1">
        <f t="shared" si="75"/>
        <v>1</v>
      </c>
      <c r="C1100" s="7" t="s">
        <v>1140</v>
      </c>
      <c r="D1100" s="14" t="s">
        <v>25</v>
      </c>
      <c r="E1100" s="7" t="s">
        <v>932</v>
      </c>
      <c r="F1100" s="1" t="str">
        <f t="shared" si="74"/>
        <v>UNITED STATES OF AMERICA</v>
      </c>
    </row>
    <row r="1101" spans="1:6" x14ac:dyDescent="0.2">
      <c r="A1101" s="7">
        <v>2009</v>
      </c>
      <c r="B1101" s="1">
        <f t="shared" si="75"/>
        <v>1</v>
      </c>
      <c r="C1101" s="7" t="s">
        <v>1141</v>
      </c>
      <c r="D1101" s="14" t="s">
        <v>7</v>
      </c>
      <c r="E1101" s="7" t="s">
        <v>975</v>
      </c>
      <c r="F1101" s="1" t="str">
        <f t="shared" si="74"/>
        <v>UNITED STATES OF AMERICA</v>
      </c>
    </row>
    <row r="1102" spans="1:6" x14ac:dyDescent="0.2">
      <c r="A1102" s="7">
        <v>2009</v>
      </c>
      <c r="B1102" s="1">
        <f t="shared" si="75"/>
        <v>1</v>
      </c>
      <c r="C1102" s="7" t="s">
        <v>1142</v>
      </c>
      <c r="D1102" s="14" t="s">
        <v>7</v>
      </c>
      <c r="E1102" s="7" t="s">
        <v>887</v>
      </c>
      <c r="F1102" s="1" t="str">
        <f t="shared" si="74"/>
        <v>UNITED STATES OF AMERICA</v>
      </c>
    </row>
    <row r="1103" spans="1:6" x14ac:dyDescent="0.2">
      <c r="A1103" s="7">
        <v>2009</v>
      </c>
      <c r="B1103" s="1">
        <f t="shared" si="75"/>
        <v>1</v>
      </c>
      <c r="C1103" s="7" t="s">
        <v>1143</v>
      </c>
      <c r="D1103" s="14" t="s">
        <v>7</v>
      </c>
      <c r="E1103" s="7" t="s">
        <v>888</v>
      </c>
      <c r="F1103" s="1" t="str">
        <f t="shared" si="74"/>
        <v>UNITED STATES OF AMERICA</v>
      </c>
    </row>
    <row r="1104" spans="1:6" x14ac:dyDescent="0.2">
      <c r="A1104" s="7">
        <v>2009</v>
      </c>
      <c r="B1104" s="1">
        <f t="shared" si="75"/>
        <v>1</v>
      </c>
      <c r="C1104" s="7" t="s">
        <v>1144</v>
      </c>
      <c r="D1104" s="14" t="s">
        <v>25</v>
      </c>
      <c r="E1104" s="7" t="s">
        <v>892</v>
      </c>
      <c r="F1104" s="1" t="str">
        <f t="shared" si="74"/>
        <v>UNITED STATES OF AMERICA</v>
      </c>
    </row>
    <row r="1105" spans="1:6" x14ac:dyDescent="0.2">
      <c r="A1105" s="7">
        <v>2009</v>
      </c>
      <c r="B1105" s="1">
        <f t="shared" si="75"/>
        <v>1</v>
      </c>
      <c r="C1105" s="7" t="s">
        <v>1145</v>
      </c>
      <c r="D1105" s="14" t="s">
        <v>7</v>
      </c>
      <c r="E1105" s="7" t="s">
        <v>897</v>
      </c>
      <c r="F1105" s="1" t="str">
        <f t="shared" si="74"/>
        <v>UNITED STATES OF AMERICA</v>
      </c>
    </row>
    <row r="1106" spans="1:6" x14ac:dyDescent="0.2">
      <c r="A1106" s="7">
        <v>2009</v>
      </c>
      <c r="B1106" s="1">
        <f t="shared" si="75"/>
        <v>1</v>
      </c>
      <c r="C1106" s="7" t="s">
        <v>1146</v>
      </c>
      <c r="D1106" s="14" t="s">
        <v>25</v>
      </c>
      <c r="E1106" s="7" t="s">
        <v>951</v>
      </c>
      <c r="F1106" s="1" t="str">
        <f t="shared" ref="F1106:F1354" si="76">$A$850</f>
        <v>UNITED STATES OF AMERICA</v>
      </c>
    </row>
    <row r="1107" spans="1:6" x14ac:dyDescent="0.2">
      <c r="A1107" s="7">
        <v>2009</v>
      </c>
      <c r="B1107" s="1">
        <f t="shared" si="75"/>
        <v>1</v>
      </c>
      <c r="C1107" s="7" t="s">
        <v>1147</v>
      </c>
      <c r="D1107" s="14" t="s">
        <v>25</v>
      </c>
      <c r="E1107" s="7" t="s">
        <v>951</v>
      </c>
      <c r="F1107" s="1" t="str">
        <f t="shared" si="76"/>
        <v>UNITED STATES OF AMERICA</v>
      </c>
    </row>
    <row r="1108" spans="1:6" x14ac:dyDescent="0.2">
      <c r="A1108" s="7">
        <v>2009</v>
      </c>
      <c r="B1108" s="1">
        <f t="shared" si="75"/>
        <v>1</v>
      </c>
      <c r="C1108" s="7" t="s">
        <v>1148</v>
      </c>
      <c r="D1108" s="14" t="s">
        <v>25</v>
      </c>
      <c r="E1108" s="7" t="s">
        <v>951</v>
      </c>
      <c r="F1108" s="1" t="str">
        <f t="shared" si="76"/>
        <v>UNITED STATES OF AMERICA</v>
      </c>
    </row>
    <row r="1109" spans="1:6" x14ac:dyDescent="0.2">
      <c r="A1109" s="7">
        <v>2009</v>
      </c>
      <c r="B1109" s="1">
        <f t="shared" si="75"/>
        <v>1</v>
      </c>
      <c r="C1109" s="7" t="s">
        <v>1149</v>
      </c>
      <c r="D1109" s="14" t="s">
        <v>7</v>
      </c>
      <c r="E1109" s="7" t="s">
        <v>951</v>
      </c>
      <c r="F1109" s="1" t="str">
        <f t="shared" si="76"/>
        <v>UNITED STATES OF AMERICA</v>
      </c>
    </row>
    <row r="1110" spans="1:6" x14ac:dyDescent="0.2">
      <c r="A1110" s="7">
        <v>2009</v>
      </c>
      <c r="B1110" s="1">
        <f t="shared" si="75"/>
        <v>1</v>
      </c>
      <c r="C1110" s="7" t="s">
        <v>1150</v>
      </c>
      <c r="D1110" s="14" t="s">
        <v>25</v>
      </c>
      <c r="E1110" s="7" t="s">
        <v>954</v>
      </c>
      <c r="F1110" s="1" t="str">
        <f t="shared" si="76"/>
        <v>UNITED STATES OF AMERICA</v>
      </c>
    </row>
    <row r="1111" spans="1:6" x14ac:dyDescent="0.2">
      <c r="A1111" s="7">
        <v>2009</v>
      </c>
      <c r="B1111" s="1">
        <f t="shared" si="75"/>
        <v>1</v>
      </c>
      <c r="C1111" s="7" t="s">
        <v>1151</v>
      </c>
      <c r="D1111" s="14" t="s">
        <v>7</v>
      </c>
      <c r="E1111" s="7" t="s">
        <v>954</v>
      </c>
      <c r="F1111" s="1" t="str">
        <f t="shared" si="76"/>
        <v>UNITED STATES OF AMERICA</v>
      </c>
    </row>
    <row r="1112" spans="1:6" x14ac:dyDescent="0.2">
      <c r="A1112" s="7">
        <v>2009</v>
      </c>
      <c r="B1112" s="1">
        <f t="shared" si="75"/>
        <v>1</v>
      </c>
      <c r="C1112" s="7" t="s">
        <v>1152</v>
      </c>
      <c r="D1112" s="14" t="s">
        <v>7</v>
      </c>
      <c r="E1112" s="7" t="s">
        <v>954</v>
      </c>
      <c r="F1112" s="1" t="str">
        <f t="shared" si="76"/>
        <v>UNITED STATES OF AMERICA</v>
      </c>
    </row>
    <row r="1113" spans="1:6" x14ac:dyDescent="0.2">
      <c r="A1113" s="7">
        <v>2009</v>
      </c>
      <c r="B1113" s="1">
        <f t="shared" si="75"/>
        <v>1</v>
      </c>
      <c r="C1113" s="7" t="s">
        <v>1153</v>
      </c>
      <c r="D1113" s="14" t="s">
        <v>25</v>
      </c>
      <c r="E1113" s="7" t="s">
        <v>904</v>
      </c>
      <c r="F1113" s="1" t="str">
        <f t="shared" si="76"/>
        <v>UNITED STATES OF AMERICA</v>
      </c>
    </row>
    <row r="1114" spans="1:6" x14ac:dyDescent="0.2">
      <c r="A1114" s="7">
        <v>2009</v>
      </c>
      <c r="B1114" s="1">
        <f t="shared" si="75"/>
        <v>1</v>
      </c>
      <c r="C1114" s="7" t="s">
        <v>1154</v>
      </c>
      <c r="D1114" s="14" t="s">
        <v>25</v>
      </c>
      <c r="E1114" s="7" t="s">
        <v>1025</v>
      </c>
      <c r="F1114" s="1" t="str">
        <f t="shared" si="76"/>
        <v>UNITED STATES OF AMERICA</v>
      </c>
    </row>
    <row r="1115" spans="1:6" x14ac:dyDescent="0.2">
      <c r="A1115" s="7">
        <v>2010</v>
      </c>
      <c r="B1115" s="1">
        <f t="shared" si="75"/>
        <v>1</v>
      </c>
      <c r="C1115" s="7" t="s">
        <v>1155</v>
      </c>
      <c r="D1115" s="14" t="s">
        <v>25</v>
      </c>
      <c r="E1115" s="7" t="s">
        <v>912</v>
      </c>
      <c r="F1115" s="1" t="str">
        <f t="shared" si="76"/>
        <v>UNITED STATES OF AMERICA</v>
      </c>
    </row>
    <row r="1116" spans="1:6" x14ac:dyDescent="0.2">
      <c r="A1116" s="7">
        <v>2010</v>
      </c>
      <c r="B1116" s="1">
        <f t="shared" si="75"/>
        <v>1</v>
      </c>
      <c r="C1116" s="7" t="s">
        <v>1156</v>
      </c>
      <c r="D1116" s="14" t="s">
        <v>25</v>
      </c>
      <c r="E1116" s="7" t="s">
        <v>912</v>
      </c>
      <c r="F1116" s="1" t="str">
        <f t="shared" si="76"/>
        <v>UNITED STATES OF AMERICA</v>
      </c>
    </row>
    <row r="1117" spans="1:6" x14ac:dyDescent="0.2">
      <c r="A1117" s="7">
        <v>2010</v>
      </c>
      <c r="B1117" s="1">
        <f t="shared" si="75"/>
        <v>1</v>
      </c>
      <c r="C1117" s="7" t="s">
        <v>1157</v>
      </c>
      <c r="D1117" s="14" t="s">
        <v>25</v>
      </c>
      <c r="E1117" s="7" t="s">
        <v>914</v>
      </c>
      <c r="F1117" s="1" t="str">
        <f t="shared" si="76"/>
        <v>UNITED STATES OF AMERICA</v>
      </c>
    </row>
    <row r="1118" spans="1:6" x14ac:dyDescent="0.2">
      <c r="A1118" s="7">
        <v>2010</v>
      </c>
      <c r="B1118" s="1">
        <f t="shared" si="75"/>
        <v>1</v>
      </c>
      <c r="C1118" s="7" t="s">
        <v>1158</v>
      </c>
      <c r="D1118" s="14" t="s">
        <v>25</v>
      </c>
      <c r="E1118" s="7" t="s">
        <v>914</v>
      </c>
      <c r="F1118" s="1" t="str">
        <f t="shared" si="76"/>
        <v>UNITED STATES OF AMERICA</v>
      </c>
    </row>
    <row r="1119" spans="1:6" x14ac:dyDescent="0.2">
      <c r="A1119" s="7">
        <v>2010</v>
      </c>
      <c r="B1119" s="1">
        <f t="shared" si="75"/>
        <v>1</v>
      </c>
      <c r="C1119" s="7" t="s">
        <v>1159</v>
      </c>
      <c r="D1119" s="14" t="s">
        <v>7</v>
      </c>
      <c r="E1119" s="7" t="s">
        <v>914</v>
      </c>
      <c r="F1119" s="1" t="str">
        <f t="shared" si="76"/>
        <v>UNITED STATES OF AMERICA</v>
      </c>
    </row>
    <row r="1120" spans="1:6" x14ac:dyDescent="0.2">
      <c r="A1120" s="7">
        <v>2010</v>
      </c>
      <c r="B1120" s="1">
        <f t="shared" si="75"/>
        <v>1</v>
      </c>
      <c r="C1120" s="7" t="s">
        <v>1160</v>
      </c>
      <c r="D1120" s="14" t="s">
        <v>7</v>
      </c>
      <c r="E1120" s="7" t="s">
        <v>1161</v>
      </c>
      <c r="F1120" s="1" t="str">
        <f t="shared" si="76"/>
        <v>UNITED STATES OF AMERICA</v>
      </c>
    </row>
    <row r="1121" spans="1:6" x14ac:dyDescent="0.2">
      <c r="A1121" s="7">
        <v>2010</v>
      </c>
      <c r="B1121" s="1">
        <f t="shared" si="75"/>
        <v>1</v>
      </c>
      <c r="C1121" s="7" t="s">
        <v>1162</v>
      </c>
      <c r="D1121" s="14" t="s">
        <v>7</v>
      </c>
      <c r="E1121" s="7" t="s">
        <v>862</v>
      </c>
      <c r="F1121" s="1" t="str">
        <f t="shared" si="76"/>
        <v>UNITED STATES OF AMERICA</v>
      </c>
    </row>
    <row r="1122" spans="1:6" x14ac:dyDescent="0.2">
      <c r="A1122" s="7">
        <v>2010</v>
      </c>
      <c r="B1122" s="1">
        <f t="shared" si="75"/>
        <v>1</v>
      </c>
      <c r="C1122" s="7" t="s">
        <v>1163</v>
      </c>
      <c r="D1122" s="14" t="s">
        <v>7</v>
      </c>
      <c r="E1122" s="7" t="s">
        <v>862</v>
      </c>
      <c r="F1122" s="1" t="str">
        <f t="shared" si="76"/>
        <v>UNITED STATES OF AMERICA</v>
      </c>
    </row>
    <row r="1123" spans="1:6" x14ac:dyDescent="0.2">
      <c r="A1123" s="7">
        <v>2010</v>
      </c>
      <c r="B1123" s="1">
        <f t="shared" si="75"/>
        <v>1</v>
      </c>
      <c r="C1123" s="7" t="s">
        <v>1164</v>
      </c>
      <c r="D1123" s="14" t="s">
        <v>7</v>
      </c>
      <c r="E1123" s="7" t="s">
        <v>862</v>
      </c>
      <c r="F1123" s="1" t="str">
        <f t="shared" si="76"/>
        <v>UNITED STATES OF AMERICA</v>
      </c>
    </row>
    <row r="1124" spans="1:6" x14ac:dyDescent="0.2">
      <c r="A1124" s="7">
        <v>2010</v>
      </c>
      <c r="B1124" s="1">
        <f t="shared" si="75"/>
        <v>1</v>
      </c>
      <c r="C1124" s="7" t="s">
        <v>1165</v>
      </c>
      <c r="D1124" s="14" t="s">
        <v>7</v>
      </c>
      <c r="E1124" s="7" t="s">
        <v>862</v>
      </c>
      <c r="F1124" s="1" t="str">
        <f t="shared" si="76"/>
        <v>UNITED STATES OF AMERICA</v>
      </c>
    </row>
    <row r="1125" spans="1:6" x14ac:dyDescent="0.2">
      <c r="A1125" s="7">
        <v>2010</v>
      </c>
      <c r="B1125" s="1">
        <f t="shared" si="75"/>
        <v>1</v>
      </c>
      <c r="C1125" s="7" t="s">
        <v>1166</v>
      </c>
      <c r="D1125" s="14" t="s">
        <v>7</v>
      </c>
      <c r="E1125" s="7" t="s">
        <v>866</v>
      </c>
      <c r="F1125" s="1" t="str">
        <f t="shared" si="76"/>
        <v>UNITED STATES OF AMERICA</v>
      </c>
    </row>
    <row r="1126" spans="1:6" x14ac:dyDescent="0.2">
      <c r="A1126" s="7">
        <v>2010</v>
      </c>
      <c r="B1126" s="1">
        <f t="shared" si="75"/>
        <v>1</v>
      </c>
      <c r="C1126" s="7" t="s">
        <v>1167</v>
      </c>
      <c r="D1126" s="14" t="s">
        <v>7</v>
      </c>
      <c r="E1126" s="7" t="s">
        <v>866</v>
      </c>
      <c r="F1126" s="1" t="str">
        <f t="shared" si="76"/>
        <v>UNITED STATES OF AMERICA</v>
      </c>
    </row>
    <row r="1127" spans="1:6" x14ac:dyDescent="0.2">
      <c r="A1127" s="7">
        <v>2010</v>
      </c>
      <c r="B1127" s="1">
        <f t="shared" si="75"/>
        <v>1</v>
      </c>
      <c r="C1127" s="7" t="s">
        <v>1168</v>
      </c>
      <c r="D1127" s="14" t="s">
        <v>7</v>
      </c>
      <c r="E1127" s="7" t="s">
        <v>880</v>
      </c>
      <c r="F1127" s="1" t="str">
        <f t="shared" si="76"/>
        <v>UNITED STATES OF AMERICA</v>
      </c>
    </row>
    <row r="1128" spans="1:6" x14ac:dyDescent="0.2">
      <c r="A1128" s="7">
        <v>2010</v>
      </c>
      <c r="B1128" s="1">
        <f t="shared" si="75"/>
        <v>1</v>
      </c>
      <c r="C1128" s="7" t="s">
        <v>1169</v>
      </c>
      <c r="D1128" s="14" t="s">
        <v>25</v>
      </c>
      <c r="E1128" s="7" t="s">
        <v>973</v>
      </c>
      <c r="F1128" s="1" t="str">
        <f t="shared" si="76"/>
        <v>UNITED STATES OF AMERICA</v>
      </c>
    </row>
    <row r="1129" spans="1:6" x14ac:dyDescent="0.2">
      <c r="A1129" s="7">
        <v>2010</v>
      </c>
      <c r="B1129" s="1">
        <f t="shared" si="75"/>
        <v>1</v>
      </c>
      <c r="C1129" s="7" t="s">
        <v>1170</v>
      </c>
      <c r="D1129" s="14" t="s">
        <v>7</v>
      </c>
      <c r="E1129" s="7" t="s">
        <v>942</v>
      </c>
      <c r="F1129" s="1" t="str">
        <f t="shared" si="76"/>
        <v>UNITED STATES OF AMERICA</v>
      </c>
    </row>
    <row r="1130" spans="1:6" x14ac:dyDescent="0.2">
      <c r="A1130" s="7">
        <v>2010</v>
      </c>
      <c r="B1130" s="1">
        <f t="shared" si="75"/>
        <v>1</v>
      </c>
      <c r="C1130" s="7" t="s">
        <v>1171</v>
      </c>
      <c r="D1130" s="14" t="s">
        <v>7</v>
      </c>
      <c r="E1130" s="7" t="s">
        <v>888</v>
      </c>
      <c r="F1130" s="1" t="str">
        <f t="shared" si="76"/>
        <v>UNITED STATES OF AMERICA</v>
      </c>
    </row>
    <row r="1131" spans="1:6" x14ac:dyDescent="0.2">
      <c r="A1131" s="7">
        <v>2010</v>
      </c>
      <c r="B1131" s="1">
        <f t="shared" si="75"/>
        <v>1</v>
      </c>
      <c r="C1131" s="7" t="s">
        <v>1172</v>
      </c>
      <c r="D1131" s="14" t="s">
        <v>7</v>
      </c>
      <c r="E1131" s="7" t="s">
        <v>888</v>
      </c>
      <c r="F1131" s="1" t="str">
        <f t="shared" si="76"/>
        <v>UNITED STATES OF AMERICA</v>
      </c>
    </row>
    <row r="1132" spans="1:6" x14ac:dyDescent="0.2">
      <c r="A1132" s="7">
        <v>2010</v>
      </c>
      <c r="B1132" s="1">
        <f t="shared" si="75"/>
        <v>1</v>
      </c>
      <c r="C1132" s="7" t="s">
        <v>1173</v>
      </c>
      <c r="D1132" s="14" t="s">
        <v>7</v>
      </c>
      <c r="E1132" s="7" t="s">
        <v>888</v>
      </c>
      <c r="F1132" s="1" t="str">
        <f t="shared" si="76"/>
        <v>UNITED STATES OF AMERICA</v>
      </c>
    </row>
    <row r="1133" spans="1:6" x14ac:dyDescent="0.2">
      <c r="A1133" s="7">
        <v>2010</v>
      </c>
      <c r="B1133" s="1">
        <f t="shared" si="75"/>
        <v>1</v>
      </c>
      <c r="C1133" s="7" t="s">
        <v>1174</v>
      </c>
      <c r="D1133" s="14" t="s">
        <v>7</v>
      </c>
      <c r="E1133" s="7" t="s">
        <v>897</v>
      </c>
      <c r="F1133" s="1" t="str">
        <f t="shared" si="76"/>
        <v>UNITED STATES OF AMERICA</v>
      </c>
    </row>
    <row r="1134" spans="1:6" x14ac:dyDescent="0.2">
      <c r="A1134" s="7">
        <v>2010</v>
      </c>
      <c r="B1134" s="1">
        <f t="shared" si="75"/>
        <v>1</v>
      </c>
      <c r="C1134" s="7" t="s">
        <v>1175</v>
      </c>
      <c r="D1134" s="14" t="s">
        <v>7</v>
      </c>
      <c r="E1134" s="7" t="s">
        <v>897</v>
      </c>
      <c r="F1134" s="1" t="str">
        <f t="shared" si="76"/>
        <v>UNITED STATES OF AMERICA</v>
      </c>
    </row>
    <row r="1135" spans="1:6" x14ac:dyDescent="0.2">
      <c r="A1135" s="7">
        <v>2010</v>
      </c>
      <c r="B1135" s="1">
        <f t="shared" si="75"/>
        <v>1</v>
      </c>
      <c r="C1135" s="7" t="s">
        <v>1176</v>
      </c>
      <c r="D1135" s="14" t="s">
        <v>25</v>
      </c>
      <c r="E1135" s="7" t="s">
        <v>904</v>
      </c>
      <c r="F1135" s="1" t="str">
        <f t="shared" si="76"/>
        <v>UNITED STATES OF AMERICA</v>
      </c>
    </row>
    <row r="1136" spans="1:6" x14ac:dyDescent="0.2">
      <c r="A1136" s="7">
        <v>2010</v>
      </c>
      <c r="B1136" s="1">
        <f t="shared" si="75"/>
        <v>1</v>
      </c>
      <c r="C1136" s="7" t="s">
        <v>1177</v>
      </c>
      <c r="D1136" s="14" t="s">
        <v>7</v>
      </c>
      <c r="E1136" s="7" t="s">
        <v>908</v>
      </c>
      <c r="F1136" s="1" t="str">
        <f t="shared" si="76"/>
        <v>UNITED STATES OF AMERICA</v>
      </c>
    </row>
    <row r="1137" spans="1:6" x14ac:dyDescent="0.2">
      <c r="A1137" s="7">
        <v>2011</v>
      </c>
      <c r="B1137" s="1">
        <f t="shared" si="75"/>
        <v>1</v>
      </c>
      <c r="C1137" s="7" t="s">
        <v>1178</v>
      </c>
      <c r="D1137" s="14" t="s">
        <v>25</v>
      </c>
      <c r="E1137" s="7" t="s">
        <v>852</v>
      </c>
      <c r="F1137" s="1" t="str">
        <f t="shared" si="76"/>
        <v>UNITED STATES OF AMERICA</v>
      </c>
    </row>
    <row r="1138" spans="1:6" x14ac:dyDescent="0.2">
      <c r="A1138" s="7">
        <v>2011</v>
      </c>
      <c r="B1138" s="1">
        <f t="shared" si="75"/>
        <v>1</v>
      </c>
      <c r="C1138" s="7" t="s">
        <v>1179</v>
      </c>
      <c r="D1138" s="14" t="s">
        <v>7</v>
      </c>
      <c r="E1138" s="7" t="s">
        <v>852</v>
      </c>
      <c r="F1138" s="1" t="str">
        <f t="shared" si="76"/>
        <v>UNITED STATES OF AMERICA</v>
      </c>
    </row>
    <row r="1139" spans="1:6" x14ac:dyDescent="0.2">
      <c r="A1139" s="7">
        <v>2011</v>
      </c>
      <c r="B1139" s="1">
        <f t="shared" si="75"/>
        <v>1</v>
      </c>
      <c r="C1139" s="7" t="s">
        <v>1180</v>
      </c>
      <c r="D1139" s="14" t="s">
        <v>7</v>
      </c>
      <c r="E1139" s="7" t="s">
        <v>1161</v>
      </c>
      <c r="F1139" s="1" t="str">
        <f t="shared" si="76"/>
        <v>UNITED STATES OF AMERICA</v>
      </c>
    </row>
    <row r="1140" spans="1:6" x14ac:dyDescent="0.2">
      <c r="A1140" s="7">
        <v>2011</v>
      </c>
      <c r="B1140" s="1">
        <f t="shared" si="75"/>
        <v>1</v>
      </c>
      <c r="C1140" s="7" t="s">
        <v>1181</v>
      </c>
      <c r="D1140" s="14" t="s">
        <v>25</v>
      </c>
      <c r="E1140" s="7" t="s">
        <v>862</v>
      </c>
      <c r="F1140" s="1" t="str">
        <f t="shared" si="76"/>
        <v>UNITED STATES OF AMERICA</v>
      </c>
    </row>
    <row r="1141" spans="1:6" x14ac:dyDescent="0.2">
      <c r="A1141" s="7">
        <v>2011</v>
      </c>
      <c r="B1141" s="1">
        <f t="shared" si="75"/>
        <v>1</v>
      </c>
      <c r="C1141" s="7" t="s">
        <v>1182</v>
      </c>
      <c r="D1141" s="14" t="s">
        <v>7</v>
      </c>
      <c r="E1141" s="7" t="s">
        <v>862</v>
      </c>
      <c r="F1141" s="1" t="str">
        <f t="shared" si="76"/>
        <v>UNITED STATES OF AMERICA</v>
      </c>
    </row>
    <row r="1142" spans="1:6" x14ac:dyDescent="0.2">
      <c r="A1142" s="7">
        <v>2011</v>
      </c>
      <c r="B1142" s="1">
        <f t="shared" si="75"/>
        <v>1</v>
      </c>
      <c r="C1142" s="7" t="s">
        <v>1183</v>
      </c>
      <c r="D1142" s="14" t="s">
        <v>7</v>
      </c>
      <c r="E1142" s="7" t="s">
        <v>862</v>
      </c>
      <c r="F1142" s="1" t="str">
        <f t="shared" si="76"/>
        <v>UNITED STATES OF AMERICA</v>
      </c>
    </row>
    <row r="1143" spans="1:6" x14ac:dyDescent="0.2">
      <c r="A1143" s="7">
        <v>2011</v>
      </c>
      <c r="B1143" s="1">
        <f t="shared" si="75"/>
        <v>1</v>
      </c>
      <c r="C1143" s="7" t="s">
        <v>1184</v>
      </c>
      <c r="D1143" s="14" t="s">
        <v>7</v>
      </c>
      <c r="E1143" s="7" t="s">
        <v>862</v>
      </c>
      <c r="F1143" s="1" t="str">
        <f t="shared" si="76"/>
        <v>UNITED STATES OF AMERICA</v>
      </c>
    </row>
    <row r="1144" spans="1:6" x14ac:dyDescent="0.2">
      <c r="A1144" s="7">
        <v>2011</v>
      </c>
      <c r="B1144" s="1">
        <f t="shared" si="75"/>
        <v>1</v>
      </c>
      <c r="C1144" s="7" t="s">
        <v>1185</v>
      </c>
      <c r="D1144" s="14" t="s">
        <v>7</v>
      </c>
      <c r="E1144" s="7" t="s">
        <v>862</v>
      </c>
      <c r="F1144" s="1" t="str">
        <f t="shared" si="76"/>
        <v>UNITED STATES OF AMERICA</v>
      </c>
    </row>
    <row r="1145" spans="1:6" x14ac:dyDescent="0.2">
      <c r="A1145" s="7">
        <v>2011</v>
      </c>
      <c r="B1145" s="1">
        <f t="shared" si="75"/>
        <v>1</v>
      </c>
      <c r="C1145" s="7" t="s">
        <v>1186</v>
      </c>
      <c r="D1145" s="14" t="s">
        <v>7</v>
      </c>
      <c r="E1145" s="7" t="s">
        <v>862</v>
      </c>
      <c r="F1145" s="1" t="str">
        <f t="shared" si="76"/>
        <v>UNITED STATES OF AMERICA</v>
      </c>
    </row>
    <row r="1146" spans="1:6" x14ac:dyDescent="0.2">
      <c r="A1146" s="7">
        <v>2011</v>
      </c>
      <c r="B1146" s="1">
        <f t="shared" si="75"/>
        <v>1</v>
      </c>
      <c r="C1146" s="7" t="s">
        <v>1187</v>
      </c>
      <c r="D1146" s="14" t="s">
        <v>7</v>
      </c>
      <c r="E1146" s="7" t="s">
        <v>862</v>
      </c>
      <c r="F1146" s="1" t="str">
        <f t="shared" si="76"/>
        <v>UNITED STATES OF AMERICA</v>
      </c>
    </row>
    <row r="1147" spans="1:6" x14ac:dyDescent="0.2">
      <c r="A1147" s="7">
        <v>2011</v>
      </c>
      <c r="B1147" s="1">
        <f t="shared" si="75"/>
        <v>1</v>
      </c>
      <c r="C1147" s="7" t="s">
        <v>1188</v>
      </c>
      <c r="D1147" s="14" t="s">
        <v>7</v>
      </c>
      <c r="E1147" s="7" t="s">
        <v>862</v>
      </c>
      <c r="F1147" s="1" t="str">
        <f t="shared" si="76"/>
        <v>UNITED STATES OF AMERICA</v>
      </c>
    </row>
    <row r="1148" spans="1:6" x14ac:dyDescent="0.2">
      <c r="A1148" s="7">
        <v>2011</v>
      </c>
      <c r="B1148" s="1">
        <f t="shared" si="75"/>
        <v>1</v>
      </c>
      <c r="C1148" s="7" t="s">
        <v>1189</v>
      </c>
      <c r="D1148" s="14" t="s">
        <v>25</v>
      </c>
      <c r="E1148" s="7" t="s">
        <v>866</v>
      </c>
      <c r="F1148" s="1" t="str">
        <f t="shared" si="76"/>
        <v>UNITED STATES OF AMERICA</v>
      </c>
    </row>
    <row r="1149" spans="1:6" x14ac:dyDescent="0.2">
      <c r="A1149" s="7">
        <v>2011</v>
      </c>
      <c r="B1149" s="1">
        <f t="shared" si="75"/>
        <v>1</v>
      </c>
      <c r="C1149" s="7" t="s">
        <v>1190</v>
      </c>
      <c r="D1149" s="14" t="s">
        <v>25</v>
      </c>
      <c r="E1149" s="7" t="s">
        <v>868</v>
      </c>
      <c r="F1149" s="1" t="str">
        <f t="shared" si="76"/>
        <v>UNITED STATES OF AMERICA</v>
      </c>
    </row>
    <row r="1150" spans="1:6" x14ac:dyDescent="0.2">
      <c r="A1150" s="7">
        <v>2011</v>
      </c>
      <c r="B1150" s="1">
        <f t="shared" si="75"/>
        <v>1</v>
      </c>
      <c r="C1150" s="7" t="s">
        <v>1191</v>
      </c>
      <c r="D1150" s="14" t="s">
        <v>7</v>
      </c>
      <c r="E1150" s="7" t="s">
        <v>868</v>
      </c>
      <c r="F1150" s="1" t="str">
        <f t="shared" si="76"/>
        <v>UNITED STATES OF AMERICA</v>
      </c>
    </row>
    <row r="1151" spans="1:6" x14ac:dyDescent="0.2">
      <c r="A1151" s="7">
        <v>2011</v>
      </c>
      <c r="B1151" s="1">
        <f t="shared" si="75"/>
        <v>1</v>
      </c>
      <c r="C1151" s="7" t="s">
        <v>1192</v>
      </c>
      <c r="D1151" s="14" t="s">
        <v>7</v>
      </c>
      <c r="E1151" s="7" t="s">
        <v>868</v>
      </c>
      <c r="F1151" s="1" t="str">
        <f t="shared" si="76"/>
        <v>UNITED STATES OF AMERICA</v>
      </c>
    </row>
    <row r="1152" spans="1:6" x14ac:dyDescent="0.2">
      <c r="A1152" s="7">
        <v>2011</v>
      </c>
      <c r="B1152" s="1">
        <f t="shared" si="75"/>
        <v>1</v>
      </c>
      <c r="C1152" s="7" t="s">
        <v>1193</v>
      </c>
      <c r="D1152" s="14" t="s">
        <v>7</v>
      </c>
      <c r="E1152" s="7" t="s">
        <v>936</v>
      </c>
      <c r="F1152" s="1" t="str">
        <f t="shared" si="76"/>
        <v>UNITED STATES OF AMERICA</v>
      </c>
    </row>
    <row r="1153" spans="1:6" x14ac:dyDescent="0.2">
      <c r="A1153" s="7">
        <v>2011</v>
      </c>
      <c r="B1153" s="1">
        <f t="shared" si="75"/>
        <v>1</v>
      </c>
      <c r="C1153" s="7" t="s">
        <v>1194</v>
      </c>
      <c r="D1153" s="14" t="s">
        <v>25</v>
      </c>
      <c r="E1153" s="7" t="s">
        <v>883</v>
      </c>
      <c r="F1153" s="1" t="str">
        <f t="shared" si="76"/>
        <v>UNITED STATES OF AMERICA</v>
      </c>
    </row>
    <row r="1154" spans="1:6" x14ac:dyDescent="0.2">
      <c r="A1154" s="7">
        <v>2011</v>
      </c>
      <c r="B1154" s="1">
        <f t="shared" si="75"/>
        <v>1</v>
      </c>
      <c r="C1154" s="7" t="s">
        <v>1195</v>
      </c>
      <c r="D1154" s="14" t="s">
        <v>7</v>
      </c>
      <c r="E1154" s="7" t="s">
        <v>888</v>
      </c>
      <c r="F1154" s="1" t="str">
        <f t="shared" si="76"/>
        <v>UNITED STATES OF AMERICA</v>
      </c>
    </row>
    <row r="1155" spans="1:6" x14ac:dyDescent="0.2">
      <c r="A1155" s="7">
        <v>2011</v>
      </c>
      <c r="B1155" s="1">
        <f t="shared" si="75"/>
        <v>1</v>
      </c>
      <c r="C1155" s="7" t="s">
        <v>1196</v>
      </c>
      <c r="D1155" s="14" t="s">
        <v>7</v>
      </c>
      <c r="E1155" s="7" t="s">
        <v>888</v>
      </c>
      <c r="F1155" s="1" t="str">
        <f t="shared" si="76"/>
        <v>UNITED STATES OF AMERICA</v>
      </c>
    </row>
    <row r="1156" spans="1:6" x14ac:dyDescent="0.2">
      <c r="A1156" s="7">
        <v>2011</v>
      </c>
      <c r="B1156" s="1">
        <f t="shared" si="75"/>
        <v>1</v>
      </c>
      <c r="C1156" s="7" t="s">
        <v>1197</v>
      </c>
      <c r="D1156" s="14" t="s">
        <v>7</v>
      </c>
      <c r="E1156" s="7" t="s">
        <v>888</v>
      </c>
      <c r="F1156" s="1" t="str">
        <f t="shared" si="76"/>
        <v>UNITED STATES OF AMERICA</v>
      </c>
    </row>
    <row r="1157" spans="1:6" x14ac:dyDescent="0.2">
      <c r="A1157" s="7">
        <v>2011</v>
      </c>
      <c r="B1157" s="1">
        <f t="shared" si="75"/>
        <v>1</v>
      </c>
      <c r="C1157" s="7" t="s">
        <v>1198</v>
      </c>
      <c r="D1157" s="14" t="s">
        <v>7</v>
      </c>
      <c r="E1157" s="7" t="s">
        <v>888</v>
      </c>
      <c r="F1157" s="1" t="str">
        <f t="shared" si="76"/>
        <v>UNITED STATES OF AMERICA</v>
      </c>
    </row>
    <row r="1158" spans="1:6" x14ac:dyDescent="0.2">
      <c r="A1158" s="7">
        <v>2011</v>
      </c>
      <c r="B1158" s="1">
        <f t="shared" si="75"/>
        <v>1</v>
      </c>
      <c r="C1158" s="7" t="s">
        <v>1199</v>
      </c>
      <c r="D1158" s="14" t="s">
        <v>7</v>
      </c>
      <c r="E1158" s="7" t="s">
        <v>888</v>
      </c>
      <c r="F1158" s="1" t="str">
        <f t="shared" si="76"/>
        <v>UNITED STATES OF AMERICA</v>
      </c>
    </row>
    <row r="1159" spans="1:6" x14ac:dyDescent="0.2">
      <c r="A1159" s="7">
        <v>2011</v>
      </c>
      <c r="B1159" s="1">
        <f t="shared" si="75"/>
        <v>1</v>
      </c>
      <c r="C1159" s="7" t="s">
        <v>1200</v>
      </c>
      <c r="D1159" s="14" t="s">
        <v>25</v>
      </c>
      <c r="E1159" s="7" t="s">
        <v>951</v>
      </c>
      <c r="F1159" s="1" t="str">
        <f t="shared" si="76"/>
        <v>UNITED STATES OF AMERICA</v>
      </c>
    </row>
    <row r="1160" spans="1:6" x14ac:dyDescent="0.2">
      <c r="A1160" s="7">
        <v>2011</v>
      </c>
      <c r="B1160" s="1">
        <f t="shared" si="75"/>
        <v>1</v>
      </c>
      <c r="C1160" s="7" t="s">
        <v>1201</v>
      </c>
      <c r="D1160" s="14" t="s">
        <v>7</v>
      </c>
      <c r="E1160" s="7" t="s">
        <v>951</v>
      </c>
      <c r="F1160" s="1" t="str">
        <f t="shared" si="76"/>
        <v>UNITED STATES OF AMERICA</v>
      </c>
    </row>
    <row r="1161" spans="1:6" x14ac:dyDescent="0.2">
      <c r="A1161" s="7">
        <v>2011</v>
      </c>
      <c r="B1161" s="1">
        <f t="shared" si="75"/>
        <v>1</v>
      </c>
      <c r="C1161" s="7" t="s">
        <v>1202</v>
      </c>
      <c r="D1161" s="14" t="s">
        <v>7</v>
      </c>
      <c r="E1161" s="7" t="s">
        <v>1022</v>
      </c>
      <c r="F1161" s="1" t="str">
        <f t="shared" si="76"/>
        <v>UNITED STATES OF AMERICA</v>
      </c>
    </row>
    <row r="1162" spans="1:6" x14ac:dyDescent="0.2">
      <c r="A1162" s="7">
        <v>2012</v>
      </c>
      <c r="B1162" s="1">
        <f t="shared" si="75"/>
        <v>1</v>
      </c>
      <c r="C1162" s="7" t="s">
        <v>1203</v>
      </c>
      <c r="D1162" s="14" t="s">
        <v>7</v>
      </c>
      <c r="E1162" s="7" t="s">
        <v>859</v>
      </c>
      <c r="F1162" s="1" t="str">
        <f t="shared" si="76"/>
        <v>UNITED STATES OF AMERICA</v>
      </c>
    </row>
    <row r="1163" spans="1:6" x14ac:dyDescent="0.2">
      <c r="A1163" s="7">
        <v>2012</v>
      </c>
      <c r="B1163" s="1">
        <f t="shared" si="75"/>
        <v>1</v>
      </c>
      <c r="C1163" s="7" t="s">
        <v>1204</v>
      </c>
      <c r="D1163" s="14" t="s">
        <v>7</v>
      </c>
      <c r="E1163" s="7" t="s">
        <v>859</v>
      </c>
      <c r="F1163" s="1" t="str">
        <f t="shared" si="76"/>
        <v>UNITED STATES OF AMERICA</v>
      </c>
    </row>
    <row r="1164" spans="1:6" x14ac:dyDescent="0.2">
      <c r="A1164" s="7">
        <v>2012</v>
      </c>
      <c r="B1164" s="1">
        <f t="shared" si="75"/>
        <v>1</v>
      </c>
      <c r="C1164" s="7" t="s">
        <v>1205</v>
      </c>
      <c r="D1164" s="14" t="s">
        <v>25</v>
      </c>
      <c r="E1164" s="7" t="s">
        <v>862</v>
      </c>
      <c r="F1164" s="1" t="str">
        <f t="shared" si="76"/>
        <v>UNITED STATES OF AMERICA</v>
      </c>
    </row>
    <row r="1165" spans="1:6" x14ac:dyDescent="0.2">
      <c r="A1165" s="7">
        <v>2012</v>
      </c>
      <c r="B1165" s="1">
        <f t="shared" si="75"/>
        <v>1</v>
      </c>
      <c r="C1165" s="7" t="s">
        <v>1206</v>
      </c>
      <c r="D1165" s="14" t="s">
        <v>25</v>
      </c>
      <c r="E1165" s="7" t="s">
        <v>932</v>
      </c>
      <c r="F1165" s="1" t="str">
        <f t="shared" si="76"/>
        <v>UNITED STATES OF AMERICA</v>
      </c>
    </row>
    <row r="1166" spans="1:6" x14ac:dyDescent="0.2">
      <c r="A1166" s="7">
        <v>2012</v>
      </c>
      <c r="B1166" s="1">
        <f t="shared" si="75"/>
        <v>1</v>
      </c>
      <c r="C1166" s="7" t="s">
        <v>1207</v>
      </c>
      <c r="D1166" s="14" t="s">
        <v>25</v>
      </c>
      <c r="E1166" s="7" t="s">
        <v>877</v>
      </c>
      <c r="F1166" s="1" t="str">
        <f t="shared" si="76"/>
        <v>UNITED STATES OF AMERICA</v>
      </c>
    </row>
    <row r="1167" spans="1:6" x14ac:dyDescent="0.2">
      <c r="A1167" s="7">
        <v>2012</v>
      </c>
      <c r="B1167" s="1">
        <f t="shared" si="75"/>
        <v>1</v>
      </c>
      <c r="C1167" s="7" t="s">
        <v>1208</v>
      </c>
      <c r="D1167" s="14" t="s">
        <v>25</v>
      </c>
      <c r="E1167" s="7" t="s">
        <v>877</v>
      </c>
      <c r="F1167" s="1" t="str">
        <f t="shared" si="76"/>
        <v>UNITED STATES OF AMERICA</v>
      </c>
    </row>
    <row r="1168" spans="1:6" x14ac:dyDescent="0.2">
      <c r="A1168" s="7">
        <v>2012</v>
      </c>
      <c r="B1168" s="1">
        <f t="shared" si="75"/>
        <v>1</v>
      </c>
      <c r="C1168" s="7" t="s">
        <v>1209</v>
      </c>
      <c r="D1168" s="14" t="s">
        <v>7</v>
      </c>
      <c r="E1168" s="7" t="s">
        <v>887</v>
      </c>
      <c r="F1168" s="1" t="str">
        <f t="shared" si="76"/>
        <v>UNITED STATES OF AMERICA</v>
      </c>
    </row>
    <row r="1169" spans="1:6" x14ac:dyDescent="0.2">
      <c r="A1169" s="7">
        <v>2012</v>
      </c>
      <c r="B1169" s="1">
        <f t="shared" si="75"/>
        <v>1</v>
      </c>
      <c r="C1169" s="7" t="s">
        <v>1210</v>
      </c>
      <c r="D1169" s="14" t="s">
        <v>7</v>
      </c>
      <c r="E1169" s="7" t="s">
        <v>942</v>
      </c>
      <c r="F1169" s="1" t="str">
        <f t="shared" si="76"/>
        <v>UNITED STATES OF AMERICA</v>
      </c>
    </row>
    <row r="1170" spans="1:6" x14ac:dyDescent="0.2">
      <c r="A1170" s="7">
        <v>2012</v>
      </c>
      <c r="B1170" s="1">
        <f t="shared" si="75"/>
        <v>1</v>
      </c>
      <c r="C1170" s="7" t="s">
        <v>1211</v>
      </c>
      <c r="D1170" s="14" t="s">
        <v>7</v>
      </c>
      <c r="E1170" s="7" t="s">
        <v>942</v>
      </c>
      <c r="F1170" s="1" t="str">
        <f t="shared" si="76"/>
        <v>UNITED STATES OF AMERICA</v>
      </c>
    </row>
    <row r="1171" spans="1:6" x14ac:dyDescent="0.2">
      <c r="A1171" s="7">
        <v>2012</v>
      </c>
      <c r="B1171" s="1">
        <f t="shared" si="75"/>
        <v>1</v>
      </c>
      <c r="C1171" s="7" t="s">
        <v>1212</v>
      </c>
      <c r="D1171" s="14" t="s">
        <v>7</v>
      </c>
      <c r="E1171" s="7" t="s">
        <v>942</v>
      </c>
      <c r="F1171" s="1" t="str">
        <f t="shared" si="76"/>
        <v>UNITED STATES OF AMERICA</v>
      </c>
    </row>
    <row r="1172" spans="1:6" x14ac:dyDescent="0.2">
      <c r="A1172" s="7">
        <v>2012</v>
      </c>
      <c r="B1172" s="1">
        <f t="shared" si="75"/>
        <v>1</v>
      </c>
      <c r="C1172" s="7" t="s">
        <v>1213</v>
      </c>
      <c r="D1172" s="14" t="s">
        <v>7</v>
      </c>
      <c r="E1172" s="7" t="s">
        <v>888</v>
      </c>
      <c r="F1172" s="1" t="str">
        <f t="shared" si="76"/>
        <v>UNITED STATES OF AMERICA</v>
      </c>
    </row>
    <row r="1173" spans="1:6" x14ac:dyDescent="0.2">
      <c r="A1173" s="7">
        <v>2012</v>
      </c>
      <c r="B1173" s="1">
        <f t="shared" si="75"/>
        <v>1</v>
      </c>
      <c r="C1173" s="7" t="s">
        <v>1214</v>
      </c>
      <c r="D1173" s="14" t="s">
        <v>7</v>
      </c>
      <c r="E1173" s="7" t="s">
        <v>888</v>
      </c>
      <c r="F1173" s="1" t="str">
        <f t="shared" si="76"/>
        <v>UNITED STATES OF AMERICA</v>
      </c>
    </row>
    <row r="1174" spans="1:6" x14ac:dyDescent="0.2">
      <c r="A1174" s="7">
        <v>2012</v>
      </c>
      <c r="B1174" s="1">
        <f t="shared" si="75"/>
        <v>1</v>
      </c>
      <c r="C1174" s="7" t="s">
        <v>1215</v>
      </c>
      <c r="D1174" s="14" t="s">
        <v>7</v>
      </c>
      <c r="E1174" s="7" t="s">
        <v>899</v>
      </c>
      <c r="F1174" s="1" t="str">
        <f t="shared" si="76"/>
        <v>UNITED STATES OF AMERICA</v>
      </c>
    </row>
    <row r="1175" spans="1:6" x14ac:dyDescent="0.2">
      <c r="A1175" s="7">
        <v>2012</v>
      </c>
      <c r="B1175" s="1">
        <f t="shared" si="75"/>
        <v>1</v>
      </c>
      <c r="C1175" s="7" t="s">
        <v>1216</v>
      </c>
      <c r="D1175" s="14" t="s">
        <v>25</v>
      </c>
      <c r="E1175" s="7" t="s">
        <v>951</v>
      </c>
      <c r="F1175" s="1" t="str">
        <f t="shared" si="76"/>
        <v>UNITED STATES OF AMERICA</v>
      </c>
    </row>
    <row r="1176" spans="1:6" x14ac:dyDescent="0.2">
      <c r="A1176" s="7">
        <v>2012</v>
      </c>
      <c r="B1176" s="1">
        <f t="shared" si="75"/>
        <v>1</v>
      </c>
      <c r="C1176" s="7" t="s">
        <v>1217</v>
      </c>
      <c r="D1176" s="14" t="s">
        <v>7</v>
      </c>
      <c r="E1176" s="7" t="s">
        <v>954</v>
      </c>
      <c r="F1176" s="1" t="str">
        <f t="shared" si="76"/>
        <v>UNITED STATES OF AMERICA</v>
      </c>
    </row>
    <row r="1177" spans="1:6" x14ac:dyDescent="0.2">
      <c r="A1177" s="7">
        <v>2012</v>
      </c>
      <c r="B1177" s="1">
        <f t="shared" si="75"/>
        <v>1</v>
      </c>
      <c r="C1177" s="7" t="s">
        <v>1218</v>
      </c>
      <c r="D1177" s="14" t="s">
        <v>7</v>
      </c>
      <c r="E1177" s="7" t="s">
        <v>1219</v>
      </c>
      <c r="F1177" s="1" t="str">
        <f t="shared" si="76"/>
        <v>UNITED STATES OF AMERICA</v>
      </c>
    </row>
    <row r="1178" spans="1:6" x14ac:dyDescent="0.2">
      <c r="A1178" s="7">
        <v>2012</v>
      </c>
      <c r="B1178" s="1">
        <f t="shared" si="75"/>
        <v>1</v>
      </c>
      <c r="C1178" s="7" t="s">
        <v>1220</v>
      </c>
      <c r="D1178" s="14" t="s">
        <v>7</v>
      </c>
      <c r="E1178" s="7" t="s">
        <v>908</v>
      </c>
      <c r="F1178" s="1" t="str">
        <f t="shared" si="76"/>
        <v>UNITED STATES OF AMERICA</v>
      </c>
    </row>
    <row r="1179" spans="1:6" x14ac:dyDescent="0.2">
      <c r="A1179" s="7">
        <v>2013</v>
      </c>
      <c r="B1179" s="1">
        <f t="shared" si="75"/>
        <v>1</v>
      </c>
      <c r="C1179" s="7" t="s">
        <v>1221</v>
      </c>
      <c r="D1179" s="14" t="s">
        <v>7</v>
      </c>
      <c r="E1179" s="7" t="s">
        <v>859</v>
      </c>
      <c r="F1179" s="1" t="str">
        <f t="shared" si="76"/>
        <v>UNITED STATES OF AMERICA</v>
      </c>
    </row>
    <row r="1180" spans="1:6" x14ac:dyDescent="0.2">
      <c r="A1180" s="7">
        <v>2013</v>
      </c>
      <c r="B1180" s="1">
        <f t="shared" si="75"/>
        <v>1</v>
      </c>
      <c r="C1180" s="7" t="s">
        <v>1222</v>
      </c>
      <c r="D1180" s="14" t="s">
        <v>7</v>
      </c>
      <c r="E1180" s="7" t="s">
        <v>1161</v>
      </c>
      <c r="F1180" s="1" t="str">
        <f t="shared" si="76"/>
        <v>UNITED STATES OF AMERICA</v>
      </c>
    </row>
    <row r="1181" spans="1:6" x14ac:dyDescent="0.2">
      <c r="A1181" s="7">
        <v>2013</v>
      </c>
      <c r="B1181" s="1">
        <f t="shared" si="75"/>
        <v>1</v>
      </c>
      <c r="C1181" s="7" t="s">
        <v>1223</v>
      </c>
      <c r="D1181" s="14" t="s">
        <v>7</v>
      </c>
      <c r="E1181" s="7" t="s">
        <v>1161</v>
      </c>
      <c r="F1181" s="1" t="str">
        <f t="shared" si="76"/>
        <v>UNITED STATES OF AMERICA</v>
      </c>
    </row>
    <row r="1182" spans="1:6" x14ac:dyDescent="0.2">
      <c r="A1182" s="7">
        <v>2013</v>
      </c>
      <c r="B1182" s="1">
        <f t="shared" si="75"/>
        <v>1</v>
      </c>
      <c r="C1182" s="7" t="s">
        <v>1224</v>
      </c>
      <c r="D1182" s="14" t="s">
        <v>25</v>
      </c>
      <c r="E1182" s="7" t="s">
        <v>862</v>
      </c>
      <c r="F1182" s="1" t="str">
        <f t="shared" si="76"/>
        <v>UNITED STATES OF AMERICA</v>
      </c>
    </row>
    <row r="1183" spans="1:6" x14ac:dyDescent="0.2">
      <c r="A1183" s="7">
        <v>2013</v>
      </c>
      <c r="B1183" s="1">
        <f t="shared" si="75"/>
        <v>1</v>
      </c>
      <c r="C1183" s="7" t="s">
        <v>1225</v>
      </c>
      <c r="D1183" s="14" t="s">
        <v>25</v>
      </c>
      <c r="E1183" s="7" t="s">
        <v>862</v>
      </c>
      <c r="F1183" s="1" t="str">
        <f t="shared" si="76"/>
        <v>UNITED STATES OF AMERICA</v>
      </c>
    </row>
    <row r="1184" spans="1:6" x14ac:dyDescent="0.2">
      <c r="A1184" s="7">
        <v>2013</v>
      </c>
      <c r="B1184" s="1">
        <f t="shared" si="75"/>
        <v>1</v>
      </c>
      <c r="C1184" s="7" t="s">
        <v>1226</v>
      </c>
      <c r="D1184" s="14" t="s">
        <v>7</v>
      </c>
      <c r="E1184" s="7" t="s">
        <v>866</v>
      </c>
      <c r="F1184" s="1" t="str">
        <f t="shared" si="76"/>
        <v>UNITED STATES OF AMERICA</v>
      </c>
    </row>
    <row r="1185" spans="1:6" x14ac:dyDescent="0.2">
      <c r="A1185" s="7">
        <v>2013</v>
      </c>
      <c r="B1185" s="1">
        <f t="shared" si="75"/>
        <v>1</v>
      </c>
      <c r="C1185" s="7" t="s">
        <v>1227</v>
      </c>
      <c r="D1185" s="14" t="s">
        <v>7</v>
      </c>
      <c r="E1185" s="7" t="s">
        <v>868</v>
      </c>
      <c r="F1185" s="1" t="str">
        <f t="shared" si="76"/>
        <v>UNITED STATES OF AMERICA</v>
      </c>
    </row>
    <row r="1186" spans="1:6" x14ac:dyDescent="0.2">
      <c r="A1186" s="7">
        <v>2013</v>
      </c>
      <c r="B1186" s="1">
        <f t="shared" si="75"/>
        <v>1</v>
      </c>
      <c r="C1186" s="7" t="s">
        <v>1228</v>
      </c>
      <c r="D1186" s="14" t="s">
        <v>7</v>
      </c>
      <c r="E1186" s="7" t="s">
        <v>868</v>
      </c>
      <c r="F1186" s="1" t="str">
        <f t="shared" si="76"/>
        <v>UNITED STATES OF AMERICA</v>
      </c>
    </row>
    <row r="1187" spans="1:6" x14ac:dyDescent="0.2">
      <c r="A1187" s="7">
        <v>2013</v>
      </c>
      <c r="B1187" s="1">
        <f t="shared" si="75"/>
        <v>1</v>
      </c>
      <c r="C1187" s="7" t="s">
        <v>1229</v>
      </c>
      <c r="D1187" s="14" t="s">
        <v>7</v>
      </c>
      <c r="E1187" s="7" t="s">
        <v>868</v>
      </c>
      <c r="F1187" s="1" t="str">
        <f t="shared" si="76"/>
        <v>UNITED STATES OF AMERICA</v>
      </c>
    </row>
    <row r="1188" spans="1:6" x14ac:dyDescent="0.2">
      <c r="A1188" s="7">
        <v>2013</v>
      </c>
      <c r="B1188" s="1">
        <f t="shared" si="75"/>
        <v>1</v>
      </c>
      <c r="C1188" s="7" t="s">
        <v>1230</v>
      </c>
      <c r="D1188" s="14" t="s">
        <v>7</v>
      </c>
      <c r="E1188" s="7" t="s">
        <v>880</v>
      </c>
      <c r="F1188" s="1" t="str">
        <f t="shared" si="76"/>
        <v>UNITED STATES OF AMERICA</v>
      </c>
    </row>
    <row r="1189" spans="1:6" x14ac:dyDescent="0.2">
      <c r="A1189" s="7">
        <v>2013</v>
      </c>
      <c r="B1189" s="1">
        <f t="shared" si="75"/>
        <v>1</v>
      </c>
      <c r="C1189" s="7" t="s">
        <v>1231</v>
      </c>
      <c r="D1189" s="14" t="s">
        <v>7</v>
      </c>
      <c r="E1189" s="7" t="s">
        <v>1232</v>
      </c>
      <c r="F1189" s="1" t="str">
        <f t="shared" si="76"/>
        <v>UNITED STATES OF AMERICA</v>
      </c>
    </row>
    <row r="1190" spans="1:6" x14ac:dyDescent="0.2">
      <c r="A1190" s="7">
        <v>2013</v>
      </c>
      <c r="B1190" s="1">
        <f t="shared" si="75"/>
        <v>1</v>
      </c>
      <c r="C1190" s="7" t="s">
        <v>1233</v>
      </c>
      <c r="D1190" s="14" t="s">
        <v>7</v>
      </c>
      <c r="E1190" s="7" t="s">
        <v>1038</v>
      </c>
      <c r="F1190" s="1" t="str">
        <f t="shared" si="76"/>
        <v>UNITED STATES OF AMERICA</v>
      </c>
    </row>
    <row r="1191" spans="1:6" x14ac:dyDescent="0.2">
      <c r="A1191" s="7">
        <v>2013</v>
      </c>
      <c r="B1191" s="1">
        <f t="shared" si="75"/>
        <v>1</v>
      </c>
      <c r="C1191" s="7" t="s">
        <v>1234</v>
      </c>
      <c r="D1191" s="14" t="s">
        <v>25</v>
      </c>
      <c r="E1191" s="7" t="s">
        <v>973</v>
      </c>
      <c r="F1191" s="1" t="str">
        <f t="shared" si="76"/>
        <v>UNITED STATES OF AMERICA</v>
      </c>
    </row>
    <row r="1192" spans="1:6" x14ac:dyDescent="0.2">
      <c r="A1192" s="7">
        <v>2013</v>
      </c>
      <c r="B1192" s="1">
        <f t="shared" si="75"/>
        <v>1</v>
      </c>
      <c r="C1192" s="7" t="s">
        <v>1235</v>
      </c>
      <c r="D1192" s="14" t="s">
        <v>25</v>
      </c>
      <c r="E1192" s="7" t="s">
        <v>942</v>
      </c>
      <c r="F1192" s="1" t="str">
        <f t="shared" si="76"/>
        <v>UNITED STATES OF AMERICA</v>
      </c>
    </row>
    <row r="1193" spans="1:6" x14ac:dyDescent="0.2">
      <c r="A1193" s="7">
        <v>2013</v>
      </c>
      <c r="B1193" s="1">
        <f t="shared" si="75"/>
        <v>1</v>
      </c>
      <c r="C1193" s="7" t="s">
        <v>1236</v>
      </c>
      <c r="D1193" s="14" t="s">
        <v>25</v>
      </c>
      <c r="E1193" s="7" t="s">
        <v>888</v>
      </c>
      <c r="F1193" s="1" t="str">
        <f t="shared" si="76"/>
        <v>UNITED STATES OF AMERICA</v>
      </c>
    </row>
    <row r="1194" spans="1:6" x14ac:dyDescent="0.2">
      <c r="A1194" s="7">
        <v>2013</v>
      </c>
      <c r="B1194" s="1">
        <f t="shared" si="75"/>
        <v>1</v>
      </c>
      <c r="C1194" s="7" t="s">
        <v>1237</v>
      </c>
      <c r="D1194" s="14" t="s">
        <v>7</v>
      </c>
      <c r="E1194" s="7" t="s">
        <v>888</v>
      </c>
      <c r="F1194" s="1" t="str">
        <f t="shared" si="76"/>
        <v>UNITED STATES OF AMERICA</v>
      </c>
    </row>
    <row r="1195" spans="1:6" x14ac:dyDescent="0.2">
      <c r="A1195" s="7">
        <v>2013</v>
      </c>
      <c r="B1195" s="1">
        <f t="shared" si="75"/>
        <v>1</v>
      </c>
      <c r="C1195" s="7" t="s">
        <v>1238</v>
      </c>
      <c r="D1195" s="14" t="s">
        <v>7</v>
      </c>
      <c r="E1195" s="7" t="s">
        <v>897</v>
      </c>
      <c r="F1195" s="1" t="str">
        <f t="shared" si="76"/>
        <v>UNITED STATES OF AMERICA</v>
      </c>
    </row>
    <row r="1196" spans="1:6" x14ac:dyDescent="0.2">
      <c r="A1196" s="7">
        <v>2013</v>
      </c>
      <c r="B1196" s="1">
        <f t="shared" si="75"/>
        <v>1</v>
      </c>
      <c r="C1196" s="7" t="s">
        <v>1239</v>
      </c>
      <c r="D1196" s="14" t="s">
        <v>7</v>
      </c>
      <c r="E1196" s="7" t="s">
        <v>897</v>
      </c>
      <c r="F1196" s="1" t="str">
        <f t="shared" si="76"/>
        <v>UNITED STATES OF AMERICA</v>
      </c>
    </row>
    <row r="1197" spans="1:6" x14ac:dyDescent="0.2">
      <c r="A1197" s="7">
        <v>2013</v>
      </c>
      <c r="B1197" s="1">
        <f t="shared" si="75"/>
        <v>1</v>
      </c>
      <c r="C1197" s="7" t="s">
        <v>1240</v>
      </c>
      <c r="D1197" s="14" t="s">
        <v>7</v>
      </c>
      <c r="E1197" s="7" t="s">
        <v>954</v>
      </c>
      <c r="F1197" s="1" t="str">
        <f t="shared" si="76"/>
        <v>UNITED STATES OF AMERICA</v>
      </c>
    </row>
    <row r="1198" spans="1:6" x14ac:dyDescent="0.2">
      <c r="A1198" s="7">
        <v>2013</v>
      </c>
      <c r="B1198" s="1">
        <f t="shared" si="75"/>
        <v>1</v>
      </c>
      <c r="C1198" s="7" t="s">
        <v>1241</v>
      </c>
      <c r="D1198" s="14" t="s">
        <v>25</v>
      </c>
      <c r="E1198" s="7" t="s">
        <v>904</v>
      </c>
      <c r="F1198" s="1" t="str">
        <f t="shared" si="76"/>
        <v>UNITED STATES OF AMERICA</v>
      </c>
    </row>
    <row r="1199" spans="1:6" x14ac:dyDescent="0.2">
      <c r="A1199" s="7">
        <v>2013</v>
      </c>
      <c r="B1199" s="1">
        <f t="shared" si="75"/>
        <v>1</v>
      </c>
      <c r="C1199" s="7" t="s">
        <v>1242</v>
      </c>
      <c r="D1199" s="14" t="s">
        <v>7</v>
      </c>
      <c r="E1199" s="7" t="s">
        <v>904</v>
      </c>
      <c r="F1199" s="1" t="str">
        <f t="shared" si="76"/>
        <v>UNITED STATES OF AMERICA</v>
      </c>
    </row>
    <row r="1200" spans="1:6" x14ac:dyDescent="0.2">
      <c r="A1200" s="7">
        <v>2013</v>
      </c>
      <c r="B1200" s="1">
        <f t="shared" si="75"/>
        <v>1</v>
      </c>
      <c r="C1200" s="7" t="s">
        <v>1243</v>
      </c>
      <c r="D1200" s="14" t="s">
        <v>7</v>
      </c>
      <c r="E1200" s="7" t="s">
        <v>904</v>
      </c>
      <c r="F1200" s="1" t="str">
        <f t="shared" si="76"/>
        <v>UNITED STATES OF AMERICA</v>
      </c>
    </row>
    <row r="1201" spans="1:6" x14ac:dyDescent="0.2">
      <c r="A1201" s="7">
        <v>2013</v>
      </c>
      <c r="B1201" s="1">
        <f t="shared" si="75"/>
        <v>1</v>
      </c>
      <c r="C1201" s="7" t="s">
        <v>1244</v>
      </c>
      <c r="D1201" s="14" t="s">
        <v>7</v>
      </c>
      <c r="E1201" s="7" t="s">
        <v>904</v>
      </c>
      <c r="F1201" s="1" t="str">
        <f t="shared" si="76"/>
        <v>UNITED STATES OF AMERICA</v>
      </c>
    </row>
    <row r="1202" spans="1:6" x14ac:dyDescent="0.2">
      <c r="A1202" s="7">
        <v>2013</v>
      </c>
      <c r="B1202" s="1">
        <f t="shared" si="75"/>
        <v>1</v>
      </c>
      <c r="C1202" s="7" t="s">
        <v>1245</v>
      </c>
      <c r="D1202" s="14" t="s">
        <v>25</v>
      </c>
      <c r="E1202" s="7" t="s">
        <v>910</v>
      </c>
      <c r="F1202" s="1" t="str">
        <f t="shared" si="76"/>
        <v>UNITED STATES OF AMERICA</v>
      </c>
    </row>
    <row r="1203" spans="1:6" x14ac:dyDescent="0.2">
      <c r="A1203" s="7">
        <v>2014</v>
      </c>
      <c r="B1203" s="1">
        <f t="shared" si="75"/>
        <v>1</v>
      </c>
      <c r="C1203" s="7" t="s">
        <v>1246</v>
      </c>
      <c r="D1203" s="14" t="s">
        <v>7</v>
      </c>
      <c r="E1203" s="7" t="s">
        <v>1161</v>
      </c>
      <c r="F1203" s="1" t="str">
        <f t="shared" si="76"/>
        <v>UNITED STATES OF AMERICA</v>
      </c>
    </row>
    <row r="1204" spans="1:6" x14ac:dyDescent="0.2">
      <c r="A1204" s="7">
        <v>2014</v>
      </c>
      <c r="B1204" s="1">
        <f t="shared" si="75"/>
        <v>1</v>
      </c>
      <c r="C1204" s="7" t="s">
        <v>1247</v>
      </c>
      <c r="D1204" s="14" t="s">
        <v>7</v>
      </c>
      <c r="E1204" s="7" t="s">
        <v>1161</v>
      </c>
      <c r="F1204" s="1" t="str">
        <f t="shared" si="76"/>
        <v>UNITED STATES OF AMERICA</v>
      </c>
    </row>
    <row r="1205" spans="1:6" x14ac:dyDescent="0.2">
      <c r="A1205" s="7">
        <v>2014</v>
      </c>
      <c r="B1205" s="1">
        <f t="shared" si="75"/>
        <v>1</v>
      </c>
      <c r="C1205" s="7" t="s">
        <v>1248</v>
      </c>
      <c r="D1205" s="14" t="s">
        <v>25</v>
      </c>
      <c r="E1205" s="7" t="s">
        <v>862</v>
      </c>
      <c r="F1205" s="1" t="str">
        <f t="shared" si="76"/>
        <v>UNITED STATES OF AMERICA</v>
      </c>
    </row>
    <row r="1206" spans="1:6" x14ac:dyDescent="0.2">
      <c r="A1206" s="7">
        <v>2014</v>
      </c>
      <c r="B1206" s="1">
        <f t="shared" si="75"/>
        <v>1</v>
      </c>
      <c r="C1206" s="7" t="s">
        <v>1249</v>
      </c>
      <c r="D1206" s="14" t="s">
        <v>25</v>
      </c>
      <c r="E1206" s="7" t="s">
        <v>862</v>
      </c>
      <c r="F1206" s="1" t="str">
        <f t="shared" si="76"/>
        <v>UNITED STATES OF AMERICA</v>
      </c>
    </row>
    <row r="1207" spans="1:6" x14ac:dyDescent="0.2">
      <c r="A1207" s="7">
        <v>2014</v>
      </c>
      <c r="B1207" s="1">
        <f t="shared" si="75"/>
        <v>1</v>
      </c>
      <c r="C1207" s="7" t="s">
        <v>1250</v>
      </c>
      <c r="D1207" s="14" t="s">
        <v>7</v>
      </c>
      <c r="E1207" s="7" t="s">
        <v>862</v>
      </c>
      <c r="F1207" s="1" t="str">
        <f t="shared" si="76"/>
        <v>UNITED STATES OF AMERICA</v>
      </c>
    </row>
    <row r="1208" spans="1:6" x14ac:dyDescent="0.2">
      <c r="A1208" s="7">
        <v>2014</v>
      </c>
      <c r="B1208" s="1">
        <f t="shared" si="75"/>
        <v>1</v>
      </c>
      <c r="C1208" s="7" t="s">
        <v>1251</v>
      </c>
      <c r="D1208" s="14" t="s">
        <v>7</v>
      </c>
      <c r="E1208" s="7" t="s">
        <v>862</v>
      </c>
      <c r="F1208" s="1" t="str">
        <f t="shared" si="76"/>
        <v>UNITED STATES OF AMERICA</v>
      </c>
    </row>
    <row r="1209" spans="1:6" x14ac:dyDescent="0.2">
      <c r="A1209" s="7">
        <v>2014</v>
      </c>
      <c r="B1209" s="1">
        <f t="shared" si="75"/>
        <v>1</v>
      </c>
      <c r="C1209" s="7" t="s">
        <v>1252</v>
      </c>
      <c r="D1209" s="14" t="s">
        <v>7</v>
      </c>
      <c r="E1209" s="7" t="s">
        <v>866</v>
      </c>
      <c r="F1209" s="1" t="str">
        <f t="shared" si="76"/>
        <v>UNITED STATES OF AMERICA</v>
      </c>
    </row>
    <row r="1210" spans="1:6" x14ac:dyDescent="0.2">
      <c r="A1210" s="7">
        <v>2014</v>
      </c>
      <c r="B1210" s="1">
        <f t="shared" si="75"/>
        <v>1</v>
      </c>
      <c r="C1210" s="7" t="s">
        <v>1253</v>
      </c>
      <c r="D1210" s="14" t="s">
        <v>25</v>
      </c>
      <c r="E1210" s="7" t="s">
        <v>868</v>
      </c>
      <c r="F1210" s="1" t="str">
        <f t="shared" si="76"/>
        <v>UNITED STATES OF AMERICA</v>
      </c>
    </row>
    <row r="1211" spans="1:6" x14ac:dyDescent="0.2">
      <c r="A1211" s="7">
        <v>2014</v>
      </c>
      <c r="B1211" s="1">
        <f t="shared" si="75"/>
        <v>1</v>
      </c>
      <c r="C1211" s="7" t="s">
        <v>1254</v>
      </c>
      <c r="D1211" s="14" t="s">
        <v>7</v>
      </c>
      <c r="E1211" s="7" t="s">
        <v>1044</v>
      </c>
      <c r="F1211" s="1" t="str">
        <f t="shared" si="76"/>
        <v>UNITED STATES OF AMERICA</v>
      </c>
    </row>
    <row r="1212" spans="1:6" x14ac:dyDescent="0.2">
      <c r="A1212" s="7">
        <v>2014</v>
      </c>
      <c r="B1212" s="1">
        <f t="shared" si="75"/>
        <v>1</v>
      </c>
      <c r="C1212" s="7" t="s">
        <v>1255</v>
      </c>
      <c r="D1212" s="14" t="s">
        <v>7</v>
      </c>
      <c r="E1212" s="7" t="s">
        <v>942</v>
      </c>
      <c r="F1212" s="1" t="str">
        <f t="shared" si="76"/>
        <v>UNITED STATES OF AMERICA</v>
      </c>
    </row>
    <row r="1213" spans="1:6" x14ac:dyDescent="0.2">
      <c r="A1213" s="7">
        <v>2014</v>
      </c>
      <c r="B1213" s="1">
        <f t="shared" si="75"/>
        <v>1</v>
      </c>
      <c r="C1213" s="7" t="s">
        <v>1256</v>
      </c>
      <c r="D1213" s="14" t="s">
        <v>7</v>
      </c>
      <c r="E1213" s="7" t="s">
        <v>942</v>
      </c>
      <c r="F1213" s="1" t="str">
        <f t="shared" si="76"/>
        <v>UNITED STATES OF AMERICA</v>
      </c>
    </row>
    <row r="1214" spans="1:6" x14ac:dyDescent="0.2">
      <c r="A1214" s="7">
        <v>2014</v>
      </c>
      <c r="B1214" s="1">
        <f t="shared" si="75"/>
        <v>1</v>
      </c>
      <c r="C1214" s="7" t="s">
        <v>1257</v>
      </c>
      <c r="D1214" s="14" t="s">
        <v>7</v>
      </c>
      <c r="E1214" s="7" t="s">
        <v>888</v>
      </c>
      <c r="F1214" s="1" t="str">
        <f t="shared" si="76"/>
        <v>UNITED STATES OF AMERICA</v>
      </c>
    </row>
    <row r="1215" spans="1:6" x14ac:dyDescent="0.2">
      <c r="A1215" s="7">
        <v>2014</v>
      </c>
      <c r="B1215" s="1">
        <f t="shared" si="75"/>
        <v>1</v>
      </c>
      <c r="C1215" s="7" t="s">
        <v>1258</v>
      </c>
      <c r="D1215" s="14" t="s">
        <v>7</v>
      </c>
      <c r="E1215" s="7" t="s">
        <v>888</v>
      </c>
      <c r="F1215" s="1" t="str">
        <f t="shared" si="76"/>
        <v>UNITED STATES OF AMERICA</v>
      </c>
    </row>
    <row r="1216" spans="1:6" x14ac:dyDescent="0.2">
      <c r="A1216" s="7">
        <v>2014</v>
      </c>
      <c r="B1216" s="1">
        <f t="shared" si="75"/>
        <v>1</v>
      </c>
      <c r="C1216" s="7" t="s">
        <v>1259</v>
      </c>
      <c r="D1216" s="14" t="s">
        <v>7</v>
      </c>
      <c r="E1216" s="7" t="s">
        <v>888</v>
      </c>
      <c r="F1216" s="1" t="str">
        <f t="shared" si="76"/>
        <v>UNITED STATES OF AMERICA</v>
      </c>
    </row>
    <row r="1217" spans="1:6" x14ac:dyDescent="0.2">
      <c r="A1217" s="7">
        <v>2014</v>
      </c>
      <c r="B1217" s="1">
        <f t="shared" si="75"/>
        <v>1</v>
      </c>
      <c r="C1217" s="7" t="s">
        <v>1260</v>
      </c>
      <c r="D1217" s="14" t="s">
        <v>7</v>
      </c>
      <c r="E1217" s="7" t="s">
        <v>897</v>
      </c>
      <c r="F1217" s="1" t="str">
        <f t="shared" si="76"/>
        <v>UNITED STATES OF AMERICA</v>
      </c>
    </row>
    <row r="1218" spans="1:6" x14ac:dyDescent="0.2">
      <c r="A1218" s="7">
        <v>2014</v>
      </c>
      <c r="B1218" s="1">
        <f t="shared" si="75"/>
        <v>1</v>
      </c>
      <c r="C1218" s="7" t="s">
        <v>1261</v>
      </c>
      <c r="D1218" s="14" t="s">
        <v>7</v>
      </c>
      <c r="E1218" s="7" t="s">
        <v>899</v>
      </c>
      <c r="F1218" s="1" t="str">
        <f t="shared" si="76"/>
        <v>UNITED STATES OF AMERICA</v>
      </c>
    </row>
    <row r="1219" spans="1:6" x14ac:dyDescent="0.2">
      <c r="A1219" s="7">
        <v>2014</v>
      </c>
      <c r="B1219" s="1">
        <f t="shared" si="75"/>
        <v>1</v>
      </c>
      <c r="C1219" s="7" t="s">
        <v>1262</v>
      </c>
      <c r="D1219" s="14" t="s">
        <v>7</v>
      </c>
      <c r="E1219" s="7" t="s">
        <v>954</v>
      </c>
      <c r="F1219" s="1" t="str">
        <f t="shared" si="76"/>
        <v>UNITED STATES OF AMERICA</v>
      </c>
    </row>
    <row r="1220" spans="1:6" x14ac:dyDescent="0.2">
      <c r="A1220" s="7">
        <v>2014</v>
      </c>
      <c r="B1220" s="1">
        <f t="shared" si="75"/>
        <v>1</v>
      </c>
      <c r="C1220" s="7" t="s">
        <v>1263</v>
      </c>
      <c r="D1220" s="14" t="s">
        <v>7</v>
      </c>
      <c r="E1220" s="7" t="s">
        <v>1025</v>
      </c>
      <c r="F1220" s="1" t="str">
        <f t="shared" si="76"/>
        <v>UNITED STATES OF AMERICA</v>
      </c>
    </row>
    <row r="1221" spans="1:6" x14ac:dyDescent="0.2">
      <c r="A1221" s="7">
        <v>2015</v>
      </c>
      <c r="B1221" s="1">
        <f t="shared" si="75"/>
        <v>1</v>
      </c>
      <c r="C1221" s="7" t="s">
        <v>1264</v>
      </c>
      <c r="D1221" s="14" t="s">
        <v>25</v>
      </c>
      <c r="E1221" s="7" t="s">
        <v>912</v>
      </c>
      <c r="F1221" s="1" t="str">
        <f t="shared" si="76"/>
        <v>UNITED STATES OF AMERICA</v>
      </c>
    </row>
    <row r="1222" spans="1:6" x14ac:dyDescent="0.2">
      <c r="A1222" s="7">
        <v>2015</v>
      </c>
      <c r="B1222" s="1">
        <f t="shared" si="75"/>
        <v>1</v>
      </c>
      <c r="C1222" s="7" t="s">
        <v>1265</v>
      </c>
      <c r="D1222" s="14" t="s">
        <v>25</v>
      </c>
      <c r="E1222" s="7" t="s">
        <v>852</v>
      </c>
      <c r="F1222" s="1" t="str">
        <f t="shared" si="76"/>
        <v>UNITED STATES OF AMERICA</v>
      </c>
    </row>
    <row r="1223" spans="1:6" x14ac:dyDescent="0.2">
      <c r="A1223" s="7">
        <v>2015</v>
      </c>
      <c r="B1223" s="1">
        <f t="shared" si="75"/>
        <v>1</v>
      </c>
      <c r="C1223" s="7" t="s">
        <v>1266</v>
      </c>
      <c r="D1223" s="14" t="s">
        <v>7</v>
      </c>
      <c r="E1223" s="7" t="s">
        <v>859</v>
      </c>
      <c r="F1223" s="1" t="str">
        <f t="shared" si="76"/>
        <v>UNITED STATES OF AMERICA</v>
      </c>
    </row>
    <row r="1224" spans="1:6" x14ac:dyDescent="0.2">
      <c r="A1224" s="7">
        <v>2015</v>
      </c>
      <c r="B1224" s="1">
        <f t="shared" si="75"/>
        <v>1</v>
      </c>
      <c r="C1224" s="7" t="s">
        <v>1267</v>
      </c>
      <c r="D1224" s="14" t="s">
        <v>25</v>
      </c>
      <c r="E1224" s="7" t="s">
        <v>999</v>
      </c>
      <c r="F1224" s="1" t="str">
        <f t="shared" si="76"/>
        <v>UNITED STATES OF AMERICA</v>
      </c>
    </row>
    <row r="1225" spans="1:6" x14ac:dyDescent="0.2">
      <c r="A1225" s="7">
        <v>2015</v>
      </c>
      <c r="B1225" s="1">
        <f t="shared" si="75"/>
        <v>1</v>
      </c>
      <c r="C1225" s="7" t="s">
        <v>1268</v>
      </c>
      <c r="D1225" s="14" t="s">
        <v>7</v>
      </c>
      <c r="E1225" s="7" t="s">
        <v>868</v>
      </c>
      <c r="F1225" s="1" t="str">
        <f t="shared" si="76"/>
        <v>UNITED STATES OF AMERICA</v>
      </c>
    </row>
    <row r="1226" spans="1:6" x14ac:dyDescent="0.2">
      <c r="A1226" s="7">
        <v>2015</v>
      </c>
      <c r="B1226" s="1">
        <f t="shared" si="75"/>
        <v>1</v>
      </c>
      <c r="C1226" s="7" t="s">
        <v>1269</v>
      </c>
      <c r="D1226" s="14" t="s">
        <v>25</v>
      </c>
      <c r="E1226" s="7" t="s">
        <v>973</v>
      </c>
      <c r="F1226" s="1" t="str">
        <f t="shared" si="76"/>
        <v>UNITED STATES OF AMERICA</v>
      </c>
    </row>
    <row r="1227" spans="1:6" x14ac:dyDescent="0.2">
      <c r="A1227" s="7">
        <v>2015</v>
      </c>
      <c r="B1227" s="1">
        <f t="shared" si="75"/>
        <v>1</v>
      </c>
      <c r="C1227" s="7" t="s">
        <v>1270</v>
      </c>
      <c r="D1227" s="14" t="s">
        <v>7</v>
      </c>
      <c r="E1227" s="7" t="s">
        <v>975</v>
      </c>
      <c r="F1227" s="1" t="str">
        <f t="shared" si="76"/>
        <v>UNITED STATES OF AMERICA</v>
      </c>
    </row>
    <row r="1228" spans="1:6" x14ac:dyDescent="0.2">
      <c r="A1228" s="7">
        <v>2015</v>
      </c>
      <c r="B1228" s="1">
        <f t="shared" si="75"/>
        <v>1</v>
      </c>
      <c r="C1228" s="7" t="s">
        <v>1271</v>
      </c>
      <c r="D1228" s="14" t="s">
        <v>25</v>
      </c>
      <c r="E1228" s="7" t="s">
        <v>888</v>
      </c>
      <c r="F1228" s="1" t="str">
        <f t="shared" si="76"/>
        <v>UNITED STATES OF AMERICA</v>
      </c>
    </row>
    <row r="1229" spans="1:6" x14ac:dyDescent="0.2">
      <c r="A1229" s="7">
        <v>2015</v>
      </c>
      <c r="B1229" s="1">
        <f t="shared" si="75"/>
        <v>1</v>
      </c>
      <c r="C1229" s="7" t="s">
        <v>1272</v>
      </c>
      <c r="D1229" s="14" t="s">
        <v>25</v>
      </c>
      <c r="E1229" s="7" t="s">
        <v>888</v>
      </c>
      <c r="F1229" s="1" t="str">
        <f t="shared" si="76"/>
        <v>UNITED STATES OF AMERICA</v>
      </c>
    </row>
    <row r="1230" spans="1:6" x14ac:dyDescent="0.2">
      <c r="A1230" s="7">
        <v>2015</v>
      </c>
      <c r="B1230" s="1">
        <f t="shared" si="75"/>
        <v>1</v>
      </c>
      <c r="C1230" s="7" t="s">
        <v>1273</v>
      </c>
      <c r="D1230" s="14" t="s">
        <v>7</v>
      </c>
      <c r="E1230" s="7" t="s">
        <v>888</v>
      </c>
      <c r="F1230" s="1" t="str">
        <f t="shared" si="76"/>
        <v>UNITED STATES OF AMERICA</v>
      </c>
    </row>
    <row r="1231" spans="1:6" x14ac:dyDescent="0.2">
      <c r="A1231" s="7">
        <v>2015</v>
      </c>
      <c r="B1231" s="1">
        <f t="shared" si="75"/>
        <v>1</v>
      </c>
      <c r="C1231" s="7" t="s">
        <v>1238</v>
      </c>
      <c r="D1231" s="14" t="s">
        <v>7</v>
      </c>
      <c r="E1231" s="7" t="s">
        <v>888</v>
      </c>
      <c r="F1231" s="1" t="str">
        <f t="shared" si="76"/>
        <v>UNITED STATES OF AMERICA</v>
      </c>
    </row>
    <row r="1232" spans="1:6" x14ac:dyDescent="0.2">
      <c r="A1232" s="7">
        <v>2015</v>
      </c>
      <c r="B1232" s="1">
        <f t="shared" si="75"/>
        <v>1</v>
      </c>
      <c r="C1232" s="7" t="s">
        <v>1274</v>
      </c>
      <c r="D1232" s="14" t="s">
        <v>7</v>
      </c>
      <c r="E1232" s="7" t="s">
        <v>899</v>
      </c>
      <c r="F1232" s="1" t="str">
        <f t="shared" si="76"/>
        <v>UNITED STATES OF AMERICA</v>
      </c>
    </row>
    <row r="1233" spans="1:6" x14ac:dyDescent="0.2">
      <c r="A1233" s="7">
        <v>2015</v>
      </c>
      <c r="B1233" s="1">
        <f t="shared" si="75"/>
        <v>1</v>
      </c>
      <c r="C1233" s="7" t="s">
        <v>1275</v>
      </c>
      <c r="D1233" s="14" t="s">
        <v>7</v>
      </c>
      <c r="E1233" s="7" t="s">
        <v>899</v>
      </c>
      <c r="F1233" s="1" t="str">
        <f t="shared" si="76"/>
        <v>UNITED STATES OF AMERICA</v>
      </c>
    </row>
    <row r="1234" spans="1:6" x14ac:dyDescent="0.2">
      <c r="A1234" s="7">
        <v>2015</v>
      </c>
      <c r="B1234" s="1">
        <f t="shared" si="75"/>
        <v>1</v>
      </c>
      <c r="C1234" s="7" t="s">
        <v>1276</v>
      </c>
      <c r="D1234" s="14" t="s">
        <v>7</v>
      </c>
      <c r="E1234" s="7" t="s">
        <v>904</v>
      </c>
      <c r="F1234" s="1" t="str">
        <f t="shared" si="76"/>
        <v>UNITED STATES OF AMERICA</v>
      </c>
    </row>
    <row r="1235" spans="1:6" x14ac:dyDescent="0.2">
      <c r="A1235" s="7">
        <v>2015</v>
      </c>
      <c r="B1235" s="1">
        <f t="shared" si="75"/>
        <v>1</v>
      </c>
      <c r="C1235" s="7" t="s">
        <v>1277</v>
      </c>
      <c r="D1235" s="14" t="s">
        <v>7</v>
      </c>
      <c r="E1235" s="7" t="s">
        <v>904</v>
      </c>
      <c r="F1235" s="1" t="str">
        <f t="shared" si="76"/>
        <v>UNITED STATES OF AMERICA</v>
      </c>
    </row>
    <row r="1236" spans="1:6" x14ac:dyDescent="0.2">
      <c r="A1236" s="7">
        <v>2016</v>
      </c>
      <c r="B1236" s="1">
        <f t="shared" si="75"/>
        <v>1</v>
      </c>
      <c r="C1236" s="7" t="s">
        <v>1278</v>
      </c>
      <c r="D1236" s="14" t="s">
        <v>25</v>
      </c>
      <c r="E1236" s="7" t="s">
        <v>850</v>
      </c>
      <c r="F1236" s="1" t="str">
        <f t="shared" si="76"/>
        <v>UNITED STATES OF AMERICA</v>
      </c>
    </row>
    <row r="1237" spans="1:6" x14ac:dyDescent="0.2">
      <c r="A1237" s="7">
        <v>2016</v>
      </c>
      <c r="B1237" s="1">
        <f t="shared" si="75"/>
        <v>1</v>
      </c>
      <c r="C1237" s="7" t="s">
        <v>1279</v>
      </c>
      <c r="D1237" s="14" t="s">
        <v>25</v>
      </c>
      <c r="E1237" s="7" t="s">
        <v>850</v>
      </c>
      <c r="F1237" s="1" t="str">
        <f t="shared" si="76"/>
        <v>UNITED STATES OF AMERICA</v>
      </c>
    </row>
    <row r="1238" spans="1:6" x14ac:dyDescent="0.2">
      <c r="A1238" s="7">
        <v>2016</v>
      </c>
      <c r="B1238" s="1">
        <f t="shared" si="75"/>
        <v>1</v>
      </c>
      <c r="C1238" s="7" t="s">
        <v>1280</v>
      </c>
      <c r="D1238" s="14" t="s">
        <v>25</v>
      </c>
      <c r="E1238" s="7" t="s">
        <v>920</v>
      </c>
      <c r="F1238" s="1" t="str">
        <f t="shared" si="76"/>
        <v>UNITED STATES OF AMERICA</v>
      </c>
    </row>
    <row r="1239" spans="1:6" x14ac:dyDescent="0.2">
      <c r="A1239" s="7">
        <v>2016</v>
      </c>
      <c r="B1239" s="1">
        <f t="shared" si="75"/>
        <v>1</v>
      </c>
      <c r="C1239" s="7" t="s">
        <v>1281</v>
      </c>
      <c r="D1239" s="14" t="s">
        <v>25</v>
      </c>
      <c r="E1239" s="7" t="s">
        <v>959</v>
      </c>
      <c r="F1239" s="1" t="str">
        <f t="shared" si="76"/>
        <v>UNITED STATES OF AMERICA</v>
      </c>
    </row>
    <row r="1240" spans="1:6" x14ac:dyDescent="0.2">
      <c r="A1240" s="7">
        <v>2016</v>
      </c>
      <c r="B1240" s="1">
        <f t="shared" si="75"/>
        <v>1</v>
      </c>
      <c r="C1240" s="7" t="s">
        <v>1282</v>
      </c>
      <c r="D1240" s="14" t="s">
        <v>25</v>
      </c>
      <c r="E1240" s="7" t="s">
        <v>926</v>
      </c>
      <c r="F1240" s="1" t="str">
        <f t="shared" si="76"/>
        <v>UNITED STATES OF AMERICA</v>
      </c>
    </row>
    <row r="1241" spans="1:6" x14ac:dyDescent="0.2">
      <c r="A1241" s="7">
        <v>2016</v>
      </c>
      <c r="B1241" s="1">
        <f t="shared" si="75"/>
        <v>1</v>
      </c>
      <c r="C1241" s="7" t="s">
        <v>1283</v>
      </c>
      <c r="D1241" s="14" t="s">
        <v>25</v>
      </c>
      <c r="E1241" s="7" t="s">
        <v>868</v>
      </c>
      <c r="F1241" s="1" t="str">
        <f t="shared" si="76"/>
        <v>UNITED STATES OF AMERICA</v>
      </c>
    </row>
    <row r="1242" spans="1:6" x14ac:dyDescent="0.2">
      <c r="A1242" s="7">
        <v>2016</v>
      </c>
      <c r="B1242" s="1">
        <f t="shared" si="75"/>
        <v>1</v>
      </c>
      <c r="C1242" s="7" t="s">
        <v>1284</v>
      </c>
      <c r="D1242" s="14" t="s">
        <v>7</v>
      </c>
      <c r="E1242" s="7" t="s">
        <v>868</v>
      </c>
      <c r="F1242" s="1" t="str">
        <f t="shared" si="76"/>
        <v>UNITED STATES OF AMERICA</v>
      </c>
    </row>
    <row r="1243" spans="1:6" x14ac:dyDescent="0.2">
      <c r="A1243" s="7">
        <v>2016</v>
      </c>
      <c r="B1243" s="1">
        <f t="shared" si="75"/>
        <v>1</v>
      </c>
      <c r="C1243" s="7" t="s">
        <v>1285</v>
      </c>
      <c r="D1243" s="14" t="s">
        <v>25</v>
      </c>
      <c r="E1243" s="7" t="s">
        <v>874</v>
      </c>
      <c r="F1243" s="1" t="str">
        <f t="shared" si="76"/>
        <v>UNITED STATES OF AMERICA</v>
      </c>
    </row>
    <row r="1244" spans="1:6" x14ac:dyDescent="0.2">
      <c r="A1244" s="7">
        <v>2016</v>
      </c>
      <c r="B1244" s="1">
        <f t="shared" si="75"/>
        <v>1</v>
      </c>
      <c r="C1244" s="7" t="s">
        <v>1286</v>
      </c>
      <c r="D1244" s="14" t="s">
        <v>7</v>
      </c>
      <c r="E1244" s="7" t="s">
        <v>877</v>
      </c>
      <c r="F1244" s="1" t="str">
        <f t="shared" si="76"/>
        <v>UNITED STATES OF AMERICA</v>
      </c>
    </row>
    <row r="1245" spans="1:6" x14ac:dyDescent="0.2">
      <c r="A1245" s="7">
        <v>2016</v>
      </c>
      <c r="B1245" s="1">
        <f t="shared" si="75"/>
        <v>1</v>
      </c>
      <c r="C1245" s="7" t="s">
        <v>1287</v>
      </c>
      <c r="D1245" s="14" t="s">
        <v>25</v>
      </c>
      <c r="E1245" s="7" t="s">
        <v>1038</v>
      </c>
      <c r="F1245" s="1" t="str">
        <f t="shared" si="76"/>
        <v>UNITED STATES OF AMERICA</v>
      </c>
    </row>
    <row r="1246" spans="1:6" x14ac:dyDescent="0.2">
      <c r="A1246" s="7">
        <v>2016</v>
      </c>
      <c r="B1246" s="1">
        <f t="shared" si="75"/>
        <v>1</v>
      </c>
      <c r="C1246" s="7" t="s">
        <v>1288</v>
      </c>
      <c r="D1246" s="14" t="s">
        <v>7</v>
      </c>
      <c r="E1246" s="7" t="s">
        <v>973</v>
      </c>
      <c r="F1246" s="1" t="str">
        <f t="shared" si="76"/>
        <v>UNITED STATES OF AMERICA</v>
      </c>
    </row>
    <row r="1247" spans="1:6" x14ac:dyDescent="0.2">
      <c r="A1247" s="7">
        <v>2016</v>
      </c>
      <c r="B1247" s="1">
        <f t="shared" si="75"/>
        <v>1</v>
      </c>
      <c r="C1247" s="7" t="s">
        <v>1289</v>
      </c>
      <c r="D1247" s="14" t="s">
        <v>25</v>
      </c>
      <c r="E1247" s="7" t="s">
        <v>883</v>
      </c>
      <c r="F1247" s="1" t="str">
        <f t="shared" si="76"/>
        <v>UNITED STATES OF AMERICA</v>
      </c>
    </row>
    <row r="1248" spans="1:6" x14ac:dyDescent="0.2">
      <c r="A1248" s="7">
        <v>2016</v>
      </c>
      <c r="B1248" s="1">
        <f t="shared" si="75"/>
        <v>1</v>
      </c>
      <c r="C1248" s="7" t="s">
        <v>1290</v>
      </c>
      <c r="D1248" s="14" t="s">
        <v>7</v>
      </c>
      <c r="E1248" s="7" t="s">
        <v>975</v>
      </c>
      <c r="F1248" s="1" t="str">
        <f t="shared" si="76"/>
        <v>UNITED STATES OF AMERICA</v>
      </c>
    </row>
    <row r="1249" spans="1:6" x14ac:dyDescent="0.2">
      <c r="A1249" s="7">
        <v>2016</v>
      </c>
      <c r="B1249" s="1">
        <f t="shared" si="75"/>
        <v>1</v>
      </c>
      <c r="C1249" s="7" t="s">
        <v>1291</v>
      </c>
      <c r="D1249" s="14" t="s">
        <v>25</v>
      </c>
      <c r="E1249" s="7" t="s">
        <v>942</v>
      </c>
      <c r="F1249" s="1" t="str">
        <f t="shared" si="76"/>
        <v>UNITED STATES OF AMERICA</v>
      </c>
    </row>
    <row r="1250" spans="1:6" x14ac:dyDescent="0.2">
      <c r="A1250" s="7">
        <v>2016</v>
      </c>
      <c r="B1250" s="1">
        <f t="shared" si="75"/>
        <v>1</v>
      </c>
      <c r="C1250" s="7" t="s">
        <v>1292</v>
      </c>
      <c r="D1250" s="14" t="s">
        <v>25</v>
      </c>
      <c r="E1250" s="7" t="s">
        <v>888</v>
      </c>
      <c r="F1250" s="1" t="str">
        <f t="shared" si="76"/>
        <v>UNITED STATES OF AMERICA</v>
      </c>
    </row>
    <row r="1251" spans="1:6" x14ac:dyDescent="0.2">
      <c r="A1251" s="7">
        <v>2016</v>
      </c>
      <c r="B1251" s="1">
        <f t="shared" si="75"/>
        <v>1</v>
      </c>
      <c r="C1251" s="7" t="s">
        <v>1293</v>
      </c>
      <c r="D1251" s="14" t="s">
        <v>25</v>
      </c>
      <c r="E1251" s="7" t="s">
        <v>888</v>
      </c>
      <c r="F1251" s="1" t="str">
        <f t="shared" si="76"/>
        <v>UNITED STATES OF AMERICA</v>
      </c>
    </row>
    <row r="1252" spans="1:6" x14ac:dyDescent="0.2">
      <c r="A1252" s="7">
        <v>2016</v>
      </c>
      <c r="B1252" s="1">
        <f t="shared" si="75"/>
        <v>1</v>
      </c>
      <c r="C1252" s="7" t="s">
        <v>1294</v>
      </c>
      <c r="D1252" s="14" t="s">
        <v>7</v>
      </c>
      <c r="E1252" s="7" t="s">
        <v>892</v>
      </c>
      <c r="F1252" s="1" t="str">
        <f t="shared" si="76"/>
        <v>UNITED STATES OF AMERICA</v>
      </c>
    </row>
    <row r="1253" spans="1:6" x14ac:dyDescent="0.2">
      <c r="A1253" s="7">
        <v>2016</v>
      </c>
      <c r="B1253" s="1">
        <f t="shared" si="75"/>
        <v>1</v>
      </c>
      <c r="C1253" s="7" t="s">
        <v>1295</v>
      </c>
      <c r="D1253" s="14" t="s">
        <v>92</v>
      </c>
      <c r="E1253" s="7" t="s">
        <v>899</v>
      </c>
      <c r="F1253" s="1" t="str">
        <f t="shared" si="76"/>
        <v>UNITED STATES OF AMERICA</v>
      </c>
    </row>
    <row r="1254" spans="1:6" x14ac:dyDescent="0.2">
      <c r="A1254" s="7">
        <v>2016</v>
      </c>
      <c r="B1254" s="1">
        <f t="shared" si="75"/>
        <v>1</v>
      </c>
      <c r="C1254" s="7" t="s">
        <v>1296</v>
      </c>
      <c r="D1254" s="14" t="s">
        <v>25</v>
      </c>
      <c r="E1254" s="7" t="s">
        <v>954</v>
      </c>
      <c r="F1254" s="1" t="str">
        <f t="shared" si="76"/>
        <v>UNITED STATES OF AMERICA</v>
      </c>
    </row>
    <row r="1255" spans="1:6" x14ac:dyDescent="0.2">
      <c r="A1255" s="7">
        <v>2016</v>
      </c>
      <c r="B1255" s="1">
        <f t="shared" si="75"/>
        <v>1</v>
      </c>
      <c r="C1255" s="7" t="s">
        <v>1297</v>
      </c>
      <c r="D1255" s="14" t="s">
        <v>25</v>
      </c>
      <c r="E1255" s="7" t="s">
        <v>1022</v>
      </c>
      <c r="F1255" s="1" t="str">
        <f t="shared" si="76"/>
        <v>UNITED STATES OF AMERICA</v>
      </c>
    </row>
    <row r="1256" spans="1:6" x14ac:dyDescent="0.2">
      <c r="A1256" s="7">
        <v>2016</v>
      </c>
      <c r="B1256" s="1">
        <f t="shared" si="75"/>
        <v>1</v>
      </c>
      <c r="C1256" s="7" t="s">
        <v>1298</v>
      </c>
      <c r="D1256" s="14" t="s">
        <v>25</v>
      </c>
      <c r="E1256" s="7" t="s">
        <v>1299</v>
      </c>
      <c r="F1256" s="1" t="str">
        <f t="shared" si="76"/>
        <v>UNITED STATES OF AMERICA</v>
      </c>
    </row>
    <row r="1257" spans="1:6" x14ac:dyDescent="0.2">
      <c r="A1257" s="7">
        <v>2017</v>
      </c>
      <c r="B1257" s="1">
        <f t="shared" si="75"/>
        <v>1</v>
      </c>
      <c r="C1257" s="7" t="s">
        <v>1300</v>
      </c>
      <c r="D1257" s="14" t="s">
        <v>7</v>
      </c>
      <c r="E1257" s="7" t="s">
        <v>852</v>
      </c>
      <c r="F1257" s="1" t="str">
        <f t="shared" si="76"/>
        <v>UNITED STATES OF AMERICA</v>
      </c>
    </row>
    <row r="1258" spans="1:6" x14ac:dyDescent="0.2">
      <c r="A1258" s="7">
        <v>2017</v>
      </c>
      <c r="B1258" s="1">
        <f t="shared" si="75"/>
        <v>1</v>
      </c>
      <c r="C1258" s="7" t="s">
        <v>1301</v>
      </c>
      <c r="D1258" s="14" t="s">
        <v>7</v>
      </c>
      <c r="E1258" s="7" t="s">
        <v>859</v>
      </c>
      <c r="F1258" s="1" t="str">
        <f t="shared" si="76"/>
        <v>UNITED STATES OF AMERICA</v>
      </c>
    </row>
    <row r="1259" spans="1:6" x14ac:dyDescent="0.2">
      <c r="A1259" s="7">
        <v>2017</v>
      </c>
      <c r="B1259" s="1">
        <f t="shared" si="75"/>
        <v>1</v>
      </c>
      <c r="C1259" s="7" t="s">
        <v>1302</v>
      </c>
      <c r="D1259" s="14" t="s">
        <v>7</v>
      </c>
      <c r="E1259" s="7" t="s">
        <v>862</v>
      </c>
      <c r="F1259" s="1" t="str">
        <f t="shared" si="76"/>
        <v>UNITED STATES OF AMERICA</v>
      </c>
    </row>
    <row r="1260" spans="1:6" x14ac:dyDescent="0.2">
      <c r="A1260" s="7">
        <v>2017</v>
      </c>
      <c r="B1260" s="1">
        <f t="shared" si="75"/>
        <v>1</v>
      </c>
      <c r="C1260" s="7" t="s">
        <v>1303</v>
      </c>
      <c r="D1260" s="14" t="s">
        <v>7</v>
      </c>
      <c r="E1260" s="7" t="s">
        <v>868</v>
      </c>
      <c r="F1260" s="1" t="str">
        <f t="shared" si="76"/>
        <v>UNITED STATES OF AMERICA</v>
      </c>
    </row>
    <row r="1261" spans="1:6" x14ac:dyDescent="0.2">
      <c r="A1261" s="7">
        <v>2017</v>
      </c>
      <c r="B1261" s="1">
        <f t="shared" si="75"/>
        <v>1</v>
      </c>
      <c r="C1261" s="7" t="s">
        <v>1304</v>
      </c>
      <c r="D1261" s="14" t="s">
        <v>25</v>
      </c>
      <c r="E1261" s="7" t="s">
        <v>1232</v>
      </c>
      <c r="F1261" s="1" t="str">
        <f t="shared" si="76"/>
        <v>UNITED STATES OF AMERICA</v>
      </c>
    </row>
    <row r="1262" spans="1:6" x14ac:dyDescent="0.2">
      <c r="A1262" s="7">
        <v>2017</v>
      </c>
      <c r="B1262" s="1">
        <f t="shared" si="75"/>
        <v>1</v>
      </c>
      <c r="C1262" s="7" t="s">
        <v>1305</v>
      </c>
      <c r="D1262" s="14" t="s">
        <v>7</v>
      </c>
      <c r="E1262" s="7" t="s">
        <v>973</v>
      </c>
      <c r="F1262" s="1" t="str">
        <f t="shared" si="76"/>
        <v>UNITED STATES OF AMERICA</v>
      </c>
    </row>
    <row r="1263" spans="1:6" x14ac:dyDescent="0.2">
      <c r="A1263" s="7">
        <v>2017</v>
      </c>
      <c r="B1263" s="1">
        <f t="shared" si="75"/>
        <v>1</v>
      </c>
      <c r="C1263" s="7" t="s">
        <v>1306</v>
      </c>
      <c r="D1263" s="14" t="s">
        <v>25</v>
      </c>
      <c r="E1263" s="7" t="s">
        <v>887</v>
      </c>
      <c r="F1263" s="1" t="str">
        <f t="shared" si="76"/>
        <v>UNITED STATES OF AMERICA</v>
      </c>
    </row>
    <row r="1264" spans="1:6" x14ac:dyDescent="0.2">
      <c r="A1264" s="7">
        <v>2017</v>
      </c>
      <c r="B1264" s="1">
        <f t="shared" si="75"/>
        <v>1</v>
      </c>
      <c r="C1264" s="7" t="s">
        <v>1307</v>
      </c>
      <c r="D1264" s="14" t="s">
        <v>7</v>
      </c>
      <c r="E1264" s="7" t="s">
        <v>887</v>
      </c>
      <c r="F1264" s="1" t="str">
        <f t="shared" si="76"/>
        <v>UNITED STATES OF AMERICA</v>
      </c>
    </row>
    <row r="1265" spans="1:6" x14ac:dyDescent="0.2">
      <c r="A1265" s="7">
        <v>2017</v>
      </c>
      <c r="B1265" s="1">
        <f t="shared" si="75"/>
        <v>1</v>
      </c>
      <c r="C1265" s="7" t="s">
        <v>1308</v>
      </c>
      <c r="D1265" s="14" t="s">
        <v>7</v>
      </c>
      <c r="E1265" s="7" t="s">
        <v>888</v>
      </c>
      <c r="F1265" s="1" t="str">
        <f t="shared" si="76"/>
        <v>UNITED STATES OF AMERICA</v>
      </c>
    </row>
    <row r="1266" spans="1:6" x14ac:dyDescent="0.2">
      <c r="A1266" s="7">
        <v>2017</v>
      </c>
      <c r="B1266" s="1">
        <f t="shared" si="75"/>
        <v>1</v>
      </c>
      <c r="C1266" s="7" t="s">
        <v>1309</v>
      </c>
      <c r="D1266" s="14" t="s">
        <v>25</v>
      </c>
      <c r="E1266" s="7" t="s">
        <v>899</v>
      </c>
      <c r="F1266" s="1" t="str">
        <f t="shared" si="76"/>
        <v>UNITED STATES OF AMERICA</v>
      </c>
    </row>
    <row r="1267" spans="1:6" x14ac:dyDescent="0.2">
      <c r="A1267" s="7">
        <v>2017</v>
      </c>
      <c r="B1267" s="1">
        <f t="shared" si="75"/>
        <v>1</v>
      </c>
      <c r="C1267" s="7" t="s">
        <v>1310</v>
      </c>
      <c r="D1267" s="14" t="s">
        <v>25</v>
      </c>
      <c r="E1267" s="7" t="s">
        <v>899</v>
      </c>
      <c r="F1267" s="1" t="str">
        <f t="shared" si="76"/>
        <v>UNITED STATES OF AMERICA</v>
      </c>
    </row>
    <row r="1268" spans="1:6" x14ac:dyDescent="0.2">
      <c r="A1268" s="7">
        <v>2017</v>
      </c>
      <c r="B1268" s="1">
        <f t="shared" si="75"/>
        <v>1</v>
      </c>
      <c r="C1268" s="7" t="s">
        <v>1311</v>
      </c>
      <c r="D1268" s="14" t="s">
        <v>7</v>
      </c>
      <c r="E1268" s="7" t="s">
        <v>954</v>
      </c>
      <c r="F1268" s="1" t="str">
        <f t="shared" si="76"/>
        <v>UNITED STATES OF AMERICA</v>
      </c>
    </row>
    <row r="1269" spans="1:6" x14ac:dyDescent="0.2">
      <c r="A1269" s="7">
        <v>2017</v>
      </c>
      <c r="B1269" s="1">
        <f t="shared" si="75"/>
        <v>1</v>
      </c>
      <c r="C1269" s="7" t="s">
        <v>1312</v>
      </c>
      <c r="D1269" s="14" t="s">
        <v>7</v>
      </c>
      <c r="E1269" s="7" t="s">
        <v>908</v>
      </c>
      <c r="F1269" s="1" t="str">
        <f t="shared" si="76"/>
        <v>UNITED STATES OF AMERICA</v>
      </c>
    </row>
    <row r="1270" spans="1:6" x14ac:dyDescent="0.2">
      <c r="A1270" s="7">
        <v>2018</v>
      </c>
      <c r="B1270" s="1">
        <f t="shared" si="75"/>
        <v>1</v>
      </c>
      <c r="C1270" s="7" t="s">
        <v>1313</v>
      </c>
      <c r="D1270" s="14" t="s">
        <v>7</v>
      </c>
      <c r="E1270" s="7" t="s">
        <v>852</v>
      </c>
      <c r="F1270" s="1" t="str">
        <f t="shared" si="76"/>
        <v>UNITED STATES OF AMERICA</v>
      </c>
    </row>
    <row r="1271" spans="1:6" x14ac:dyDescent="0.2">
      <c r="A1271" s="7">
        <v>2018</v>
      </c>
      <c r="B1271" s="1">
        <f t="shared" si="75"/>
        <v>1</v>
      </c>
      <c r="C1271" s="7" t="s">
        <v>1314</v>
      </c>
      <c r="D1271" s="14" t="s">
        <v>7</v>
      </c>
      <c r="E1271" s="7" t="s">
        <v>862</v>
      </c>
      <c r="F1271" s="1" t="str">
        <f t="shared" si="76"/>
        <v>UNITED STATES OF AMERICA</v>
      </c>
    </row>
    <row r="1272" spans="1:6" x14ac:dyDescent="0.2">
      <c r="A1272" s="7">
        <v>2018</v>
      </c>
      <c r="B1272" s="1">
        <f t="shared" si="75"/>
        <v>1</v>
      </c>
      <c r="C1272" s="7" t="s">
        <v>1315</v>
      </c>
      <c r="D1272" s="14" t="s">
        <v>7</v>
      </c>
      <c r="E1272" s="7" t="s">
        <v>862</v>
      </c>
      <c r="F1272" s="1" t="str">
        <f t="shared" si="76"/>
        <v>UNITED STATES OF AMERICA</v>
      </c>
    </row>
    <row r="1273" spans="1:6" x14ac:dyDescent="0.2">
      <c r="A1273" s="7">
        <v>2018</v>
      </c>
      <c r="B1273" s="1">
        <f t="shared" si="75"/>
        <v>1</v>
      </c>
      <c r="C1273" s="7" t="s">
        <v>1316</v>
      </c>
      <c r="D1273" s="14" t="s">
        <v>7</v>
      </c>
      <c r="E1273" s="7" t="s">
        <v>932</v>
      </c>
      <c r="F1273" s="1" t="str">
        <f t="shared" si="76"/>
        <v>UNITED STATES OF AMERICA</v>
      </c>
    </row>
    <row r="1274" spans="1:6" x14ac:dyDescent="0.2">
      <c r="A1274" s="7">
        <v>2018</v>
      </c>
      <c r="B1274" s="1">
        <f t="shared" si="75"/>
        <v>1</v>
      </c>
      <c r="C1274" s="7" t="s">
        <v>1317</v>
      </c>
      <c r="D1274" s="14" t="s">
        <v>25</v>
      </c>
      <c r="E1274" s="7" t="s">
        <v>880</v>
      </c>
      <c r="F1274" s="1" t="str">
        <f t="shared" si="76"/>
        <v>UNITED STATES OF AMERICA</v>
      </c>
    </row>
    <row r="1275" spans="1:6" x14ac:dyDescent="0.2">
      <c r="A1275" s="7">
        <v>2018</v>
      </c>
      <c r="B1275" s="1">
        <f t="shared" si="75"/>
        <v>1</v>
      </c>
      <c r="C1275" s="7" t="s">
        <v>1318</v>
      </c>
      <c r="D1275" s="14" t="s">
        <v>25</v>
      </c>
      <c r="E1275" s="7" t="s">
        <v>888</v>
      </c>
      <c r="F1275" s="1" t="str">
        <f t="shared" si="76"/>
        <v>UNITED STATES OF AMERICA</v>
      </c>
    </row>
    <row r="1276" spans="1:6" x14ac:dyDescent="0.2">
      <c r="A1276" s="7">
        <v>2018</v>
      </c>
      <c r="B1276" s="1">
        <f t="shared" si="75"/>
        <v>1</v>
      </c>
      <c r="C1276" s="7" t="s">
        <v>1319</v>
      </c>
      <c r="D1276" s="14" t="s">
        <v>25</v>
      </c>
      <c r="E1276" s="7" t="s">
        <v>888</v>
      </c>
      <c r="F1276" s="1" t="str">
        <f t="shared" si="76"/>
        <v>UNITED STATES OF AMERICA</v>
      </c>
    </row>
    <row r="1277" spans="1:6" x14ac:dyDescent="0.2">
      <c r="A1277" s="7">
        <v>2018</v>
      </c>
      <c r="B1277" s="1">
        <f t="shared" si="75"/>
        <v>1</v>
      </c>
      <c r="C1277" s="7" t="s">
        <v>1320</v>
      </c>
      <c r="D1277" s="14" t="s">
        <v>7</v>
      </c>
      <c r="E1277" s="7" t="s">
        <v>899</v>
      </c>
      <c r="F1277" s="1" t="str">
        <f t="shared" si="76"/>
        <v>UNITED STATES OF AMERICA</v>
      </c>
    </row>
    <row r="1278" spans="1:6" x14ac:dyDescent="0.2">
      <c r="A1278" s="7">
        <v>2018</v>
      </c>
      <c r="B1278" s="1">
        <f t="shared" si="75"/>
        <v>1</v>
      </c>
      <c r="C1278" s="7" t="s">
        <v>1321</v>
      </c>
      <c r="D1278" s="14" t="s">
        <v>7</v>
      </c>
      <c r="E1278" s="7" t="s">
        <v>951</v>
      </c>
      <c r="F1278" s="1" t="str">
        <f t="shared" si="76"/>
        <v>UNITED STATES OF AMERICA</v>
      </c>
    </row>
    <row r="1279" spans="1:6" x14ac:dyDescent="0.2">
      <c r="A1279" s="7">
        <v>2018</v>
      </c>
      <c r="B1279" s="1">
        <f t="shared" si="75"/>
        <v>1</v>
      </c>
      <c r="C1279" s="7" t="s">
        <v>1322</v>
      </c>
      <c r="D1279" s="14" t="s">
        <v>7</v>
      </c>
      <c r="E1279" s="7" t="s">
        <v>1219</v>
      </c>
      <c r="F1279" s="1" t="str">
        <f t="shared" si="76"/>
        <v>UNITED STATES OF AMERICA</v>
      </c>
    </row>
    <row r="1280" spans="1:6" x14ac:dyDescent="0.2">
      <c r="A1280" s="7">
        <v>2018</v>
      </c>
      <c r="B1280" s="1">
        <f t="shared" si="75"/>
        <v>1</v>
      </c>
      <c r="C1280" s="7" t="s">
        <v>1323</v>
      </c>
      <c r="D1280" s="14" t="s">
        <v>7</v>
      </c>
      <c r="E1280" s="7" t="s">
        <v>904</v>
      </c>
      <c r="F1280" s="1" t="str">
        <f t="shared" si="76"/>
        <v>UNITED STATES OF AMERICA</v>
      </c>
    </row>
    <row r="1281" spans="1:6" x14ac:dyDescent="0.2">
      <c r="A1281" s="7">
        <v>2018</v>
      </c>
      <c r="B1281" s="1">
        <f t="shared" si="75"/>
        <v>1</v>
      </c>
      <c r="C1281" s="7" t="s">
        <v>1324</v>
      </c>
      <c r="D1281" s="14" t="s">
        <v>7</v>
      </c>
      <c r="E1281" s="7" t="s">
        <v>908</v>
      </c>
      <c r="F1281" s="1" t="str">
        <f t="shared" si="76"/>
        <v>UNITED STATES OF AMERICA</v>
      </c>
    </row>
    <row r="1282" spans="1:6" x14ac:dyDescent="0.2">
      <c r="A1282" s="7">
        <v>2019</v>
      </c>
      <c r="B1282" s="1">
        <f t="shared" si="75"/>
        <v>1</v>
      </c>
      <c r="C1282" s="7" t="s">
        <v>1325</v>
      </c>
      <c r="D1282" s="14" t="s">
        <v>7</v>
      </c>
      <c r="E1282" s="7" t="s">
        <v>862</v>
      </c>
      <c r="F1282" s="1" t="str">
        <f t="shared" si="76"/>
        <v>UNITED STATES OF AMERICA</v>
      </c>
    </row>
    <row r="1283" spans="1:6" x14ac:dyDescent="0.2">
      <c r="A1283" s="7">
        <v>2019</v>
      </c>
      <c r="B1283" s="1">
        <f t="shared" si="75"/>
        <v>1</v>
      </c>
      <c r="C1283" s="7" t="s">
        <v>1326</v>
      </c>
      <c r="D1283" s="14" t="s">
        <v>7</v>
      </c>
      <c r="E1283" s="7" t="s">
        <v>932</v>
      </c>
      <c r="F1283" s="1" t="str">
        <f t="shared" si="76"/>
        <v>UNITED STATES OF AMERICA</v>
      </c>
    </row>
    <row r="1284" spans="1:6" x14ac:dyDescent="0.2">
      <c r="A1284" s="7">
        <v>2019</v>
      </c>
      <c r="B1284" s="1">
        <f t="shared" si="75"/>
        <v>1</v>
      </c>
      <c r="C1284" s="7" t="s">
        <v>1327</v>
      </c>
      <c r="D1284" s="14" t="s">
        <v>7</v>
      </c>
      <c r="E1284" s="7" t="s">
        <v>1328</v>
      </c>
      <c r="F1284" s="1" t="str">
        <f t="shared" si="76"/>
        <v>UNITED STATES OF AMERICA</v>
      </c>
    </row>
    <row r="1285" spans="1:6" x14ac:dyDescent="0.2">
      <c r="A1285" s="7">
        <v>2019</v>
      </c>
      <c r="B1285" s="1">
        <f t="shared" si="75"/>
        <v>1</v>
      </c>
      <c r="C1285" s="7" t="s">
        <v>1329</v>
      </c>
      <c r="D1285" s="14" t="s">
        <v>7</v>
      </c>
      <c r="E1285" s="7" t="s">
        <v>1232</v>
      </c>
      <c r="F1285" s="1" t="str">
        <f t="shared" si="76"/>
        <v>UNITED STATES OF AMERICA</v>
      </c>
    </row>
    <row r="1286" spans="1:6" x14ac:dyDescent="0.2">
      <c r="A1286" s="7">
        <v>2019</v>
      </c>
      <c r="B1286" s="1">
        <f t="shared" si="75"/>
        <v>1</v>
      </c>
      <c r="C1286" s="7" t="s">
        <v>1330</v>
      </c>
      <c r="D1286" s="14" t="s">
        <v>7</v>
      </c>
      <c r="E1286" s="7" t="s">
        <v>942</v>
      </c>
      <c r="F1286" s="1" t="str">
        <f t="shared" si="76"/>
        <v>UNITED STATES OF AMERICA</v>
      </c>
    </row>
    <row r="1287" spans="1:6" x14ac:dyDescent="0.2">
      <c r="A1287" s="7">
        <v>2019</v>
      </c>
      <c r="B1287" s="1">
        <f t="shared" si="75"/>
        <v>1</v>
      </c>
      <c r="C1287" s="7" t="s">
        <v>1331</v>
      </c>
      <c r="D1287" s="14" t="s">
        <v>25</v>
      </c>
      <c r="E1287" s="7" t="s">
        <v>888</v>
      </c>
      <c r="F1287" s="1" t="str">
        <f t="shared" si="76"/>
        <v>UNITED STATES OF AMERICA</v>
      </c>
    </row>
    <row r="1288" spans="1:6" x14ac:dyDescent="0.2">
      <c r="A1288" s="7">
        <v>2019</v>
      </c>
      <c r="B1288" s="1">
        <f t="shared" si="75"/>
        <v>1</v>
      </c>
      <c r="C1288" s="7" t="s">
        <v>1332</v>
      </c>
      <c r="D1288" s="14" t="s">
        <v>25</v>
      </c>
      <c r="E1288" s="7" t="s">
        <v>899</v>
      </c>
      <c r="F1288" s="1" t="str">
        <f t="shared" si="76"/>
        <v>UNITED STATES OF AMERICA</v>
      </c>
    </row>
    <row r="1289" spans="1:6" x14ac:dyDescent="0.2">
      <c r="A1289" s="7">
        <v>2019</v>
      </c>
      <c r="B1289" s="1">
        <f t="shared" si="75"/>
        <v>1</v>
      </c>
      <c r="C1289" s="7" t="s">
        <v>1333</v>
      </c>
      <c r="D1289" s="14" t="s">
        <v>25</v>
      </c>
      <c r="E1289" s="7" t="s">
        <v>951</v>
      </c>
      <c r="F1289" s="1" t="str">
        <f t="shared" si="76"/>
        <v>UNITED STATES OF AMERICA</v>
      </c>
    </row>
    <row r="1290" spans="1:6" x14ac:dyDescent="0.2">
      <c r="A1290" s="7">
        <v>2019</v>
      </c>
      <c r="B1290" s="1">
        <f t="shared" si="75"/>
        <v>1</v>
      </c>
      <c r="C1290" s="7" t="s">
        <v>1334</v>
      </c>
      <c r="D1290" s="14" t="s">
        <v>7</v>
      </c>
      <c r="E1290" s="7" t="s">
        <v>951</v>
      </c>
      <c r="F1290" s="1" t="str">
        <f t="shared" si="76"/>
        <v>UNITED STATES OF AMERICA</v>
      </c>
    </row>
    <row r="1291" spans="1:6" x14ac:dyDescent="0.2">
      <c r="A1291" s="7">
        <v>2019</v>
      </c>
      <c r="B1291" s="1">
        <f t="shared" si="75"/>
        <v>1</v>
      </c>
      <c r="C1291" s="7" t="s">
        <v>1335</v>
      </c>
      <c r="D1291" s="14" t="s">
        <v>7</v>
      </c>
      <c r="E1291" s="7" t="s">
        <v>951</v>
      </c>
      <c r="F1291" s="1" t="str">
        <f t="shared" si="76"/>
        <v>UNITED STATES OF AMERICA</v>
      </c>
    </row>
    <row r="1292" spans="1:6" x14ac:dyDescent="0.2">
      <c r="A1292" s="7">
        <v>2019</v>
      </c>
      <c r="B1292" s="1">
        <f t="shared" si="75"/>
        <v>1</v>
      </c>
      <c r="C1292" s="7" t="s">
        <v>1336</v>
      </c>
      <c r="D1292" s="14" t="s">
        <v>7</v>
      </c>
      <c r="E1292" s="7" t="s">
        <v>904</v>
      </c>
      <c r="F1292" s="1" t="str">
        <f t="shared" si="76"/>
        <v>UNITED STATES OF AMERICA</v>
      </c>
    </row>
    <row r="1293" spans="1:6" x14ac:dyDescent="0.2">
      <c r="A1293" s="7">
        <v>2019</v>
      </c>
      <c r="B1293" s="1">
        <f t="shared" si="75"/>
        <v>1</v>
      </c>
      <c r="C1293" s="7" t="s">
        <v>1337</v>
      </c>
      <c r="D1293" s="14" t="s">
        <v>7</v>
      </c>
      <c r="E1293" s="7" t="s">
        <v>910</v>
      </c>
      <c r="F1293" s="1" t="str">
        <f t="shared" si="76"/>
        <v>UNITED STATES OF AMERICA</v>
      </c>
    </row>
    <row r="1294" spans="1:6" x14ac:dyDescent="0.2">
      <c r="A1294" s="7">
        <v>2020</v>
      </c>
      <c r="B1294" s="1">
        <f t="shared" si="75"/>
        <v>1</v>
      </c>
      <c r="C1294" s="7" t="s">
        <v>1338</v>
      </c>
      <c r="D1294" s="14" t="s">
        <v>7</v>
      </c>
      <c r="E1294" s="7" t="s">
        <v>912</v>
      </c>
      <c r="F1294" s="1" t="str">
        <f t="shared" si="76"/>
        <v>UNITED STATES OF AMERICA</v>
      </c>
    </row>
    <row r="1295" spans="1:6" x14ac:dyDescent="0.2">
      <c r="A1295" s="7">
        <v>2020</v>
      </c>
      <c r="B1295" s="1">
        <f t="shared" si="75"/>
        <v>1</v>
      </c>
      <c r="C1295" s="7" t="s">
        <v>1339</v>
      </c>
      <c r="D1295" s="14" t="s">
        <v>7</v>
      </c>
      <c r="E1295" s="7" t="s">
        <v>862</v>
      </c>
      <c r="F1295" s="1" t="str">
        <f t="shared" si="76"/>
        <v>UNITED STATES OF AMERICA</v>
      </c>
    </row>
    <row r="1296" spans="1:6" x14ac:dyDescent="0.2">
      <c r="A1296" s="7">
        <v>2020</v>
      </c>
      <c r="B1296" s="1">
        <f t="shared" si="75"/>
        <v>1</v>
      </c>
      <c r="C1296" s="7" t="s">
        <v>482</v>
      </c>
      <c r="D1296" s="14" t="s">
        <v>7</v>
      </c>
      <c r="E1296" s="7" t="s">
        <v>868</v>
      </c>
      <c r="F1296" s="1" t="str">
        <f t="shared" si="76"/>
        <v>UNITED STATES OF AMERICA</v>
      </c>
    </row>
    <row r="1297" spans="1:6" x14ac:dyDescent="0.2">
      <c r="A1297" s="7">
        <v>2020</v>
      </c>
      <c r="B1297" s="1">
        <f t="shared" si="75"/>
        <v>1</v>
      </c>
      <c r="C1297" s="7" t="s">
        <v>1340</v>
      </c>
      <c r="D1297" s="14" t="s">
        <v>7</v>
      </c>
      <c r="E1297" s="7" t="s">
        <v>868</v>
      </c>
      <c r="F1297" s="1" t="str">
        <f t="shared" si="76"/>
        <v>UNITED STATES OF AMERICA</v>
      </c>
    </row>
    <row r="1298" spans="1:6" x14ac:dyDescent="0.2">
      <c r="A1298" s="7">
        <v>2020</v>
      </c>
      <c r="B1298" s="1">
        <f t="shared" si="75"/>
        <v>1</v>
      </c>
      <c r="C1298" s="7" t="s">
        <v>1341</v>
      </c>
      <c r="D1298" s="14" t="s">
        <v>7</v>
      </c>
      <c r="E1298" s="7" t="s">
        <v>868</v>
      </c>
      <c r="F1298" s="1" t="str">
        <f t="shared" si="76"/>
        <v>UNITED STATES OF AMERICA</v>
      </c>
    </row>
    <row r="1299" spans="1:6" x14ac:dyDescent="0.2">
      <c r="A1299" s="7">
        <v>2020</v>
      </c>
      <c r="B1299" s="1">
        <f t="shared" si="75"/>
        <v>1</v>
      </c>
      <c r="C1299" s="7" t="s">
        <v>1342</v>
      </c>
      <c r="D1299" s="14" t="s">
        <v>25</v>
      </c>
      <c r="E1299" s="7" t="s">
        <v>888</v>
      </c>
      <c r="F1299" s="1" t="str">
        <f t="shared" si="76"/>
        <v>UNITED STATES OF AMERICA</v>
      </c>
    </row>
    <row r="1300" spans="1:6" x14ac:dyDescent="0.2">
      <c r="A1300" s="7">
        <v>2020</v>
      </c>
      <c r="B1300" s="1">
        <f t="shared" si="75"/>
        <v>1</v>
      </c>
      <c r="C1300" s="7" t="s">
        <v>1343</v>
      </c>
      <c r="D1300" s="14" t="s">
        <v>7</v>
      </c>
      <c r="E1300" s="7" t="s">
        <v>888</v>
      </c>
      <c r="F1300" s="1" t="str">
        <f t="shared" si="76"/>
        <v>UNITED STATES OF AMERICA</v>
      </c>
    </row>
    <row r="1301" spans="1:6" x14ac:dyDescent="0.2">
      <c r="A1301" s="7">
        <v>2020</v>
      </c>
      <c r="B1301" s="1">
        <f t="shared" si="75"/>
        <v>1</v>
      </c>
      <c r="C1301" s="7" t="s">
        <v>1344</v>
      </c>
      <c r="D1301" s="14" t="s">
        <v>7</v>
      </c>
      <c r="E1301" s="7" t="s">
        <v>888</v>
      </c>
      <c r="F1301" s="1" t="str">
        <f t="shared" si="76"/>
        <v>UNITED STATES OF AMERICA</v>
      </c>
    </row>
    <row r="1302" spans="1:6" x14ac:dyDescent="0.2">
      <c r="A1302" s="7">
        <v>2020</v>
      </c>
      <c r="B1302" s="1">
        <f t="shared" si="75"/>
        <v>1</v>
      </c>
      <c r="C1302" s="7" t="s">
        <v>1345</v>
      </c>
      <c r="D1302" s="14" t="s">
        <v>7</v>
      </c>
      <c r="E1302" s="7" t="s">
        <v>888</v>
      </c>
      <c r="F1302" s="1" t="str">
        <f t="shared" si="76"/>
        <v>UNITED STATES OF AMERICA</v>
      </c>
    </row>
    <row r="1303" spans="1:6" x14ac:dyDescent="0.2">
      <c r="A1303" s="7">
        <v>2020</v>
      </c>
      <c r="B1303" s="1">
        <f t="shared" si="75"/>
        <v>1</v>
      </c>
      <c r="C1303" s="7" t="s">
        <v>1346</v>
      </c>
      <c r="D1303" s="14" t="s">
        <v>25</v>
      </c>
      <c r="E1303" s="7" t="s">
        <v>904</v>
      </c>
      <c r="F1303" s="1" t="str">
        <f t="shared" si="76"/>
        <v>UNITED STATES OF AMERICA</v>
      </c>
    </row>
    <row r="1304" spans="1:6" x14ac:dyDescent="0.2">
      <c r="A1304" s="7">
        <v>2020</v>
      </c>
      <c r="B1304" s="1">
        <f t="shared" si="75"/>
        <v>1</v>
      </c>
      <c r="C1304" s="7" t="s">
        <v>1347</v>
      </c>
      <c r="D1304" s="14" t="s">
        <v>7</v>
      </c>
      <c r="E1304" s="7" t="s">
        <v>904</v>
      </c>
      <c r="F1304" s="1" t="str">
        <f t="shared" si="76"/>
        <v>UNITED STATES OF AMERICA</v>
      </c>
    </row>
    <row r="1305" spans="1:6" x14ac:dyDescent="0.2">
      <c r="A1305" s="7">
        <v>2020</v>
      </c>
      <c r="B1305" s="1">
        <f t="shared" si="75"/>
        <v>1</v>
      </c>
      <c r="C1305" s="7" t="s">
        <v>1348</v>
      </c>
      <c r="D1305" s="14" t="s">
        <v>7</v>
      </c>
      <c r="E1305" s="7" t="s">
        <v>904</v>
      </c>
      <c r="F1305" s="1" t="str">
        <f t="shared" si="76"/>
        <v>UNITED STATES OF AMERICA</v>
      </c>
    </row>
    <row r="1306" spans="1:6" x14ac:dyDescent="0.2">
      <c r="A1306" s="7">
        <v>2020</v>
      </c>
      <c r="B1306" s="1">
        <f t="shared" si="75"/>
        <v>1</v>
      </c>
      <c r="C1306" s="7" t="s">
        <v>1349</v>
      </c>
      <c r="D1306" s="14" t="s">
        <v>7</v>
      </c>
      <c r="E1306" s="7" t="s">
        <v>904</v>
      </c>
      <c r="F1306" s="1" t="str">
        <f t="shared" si="76"/>
        <v>UNITED STATES OF AMERICA</v>
      </c>
    </row>
    <row r="1307" spans="1:6" x14ac:dyDescent="0.2">
      <c r="A1307" s="7">
        <v>2020</v>
      </c>
      <c r="B1307" s="1">
        <f t="shared" si="75"/>
        <v>1</v>
      </c>
      <c r="C1307" s="7" t="s">
        <v>1350</v>
      </c>
      <c r="D1307" s="14" t="s">
        <v>7</v>
      </c>
      <c r="E1307" s="7" t="s">
        <v>908</v>
      </c>
      <c r="F1307" s="1" t="str">
        <f t="shared" si="76"/>
        <v>UNITED STATES OF AMERICA</v>
      </c>
    </row>
    <row r="1308" spans="1:6" x14ac:dyDescent="0.2">
      <c r="A1308" s="7">
        <v>2021</v>
      </c>
      <c r="B1308" s="1">
        <f t="shared" si="75"/>
        <v>1</v>
      </c>
      <c r="C1308" s="7" t="s">
        <v>1351</v>
      </c>
      <c r="D1308" s="14" t="s">
        <v>7</v>
      </c>
      <c r="E1308" s="7" t="s">
        <v>852</v>
      </c>
      <c r="F1308" s="1" t="str">
        <f t="shared" si="76"/>
        <v>UNITED STATES OF AMERICA</v>
      </c>
    </row>
    <row r="1309" spans="1:6" x14ac:dyDescent="0.2">
      <c r="A1309" s="7">
        <v>2021</v>
      </c>
      <c r="B1309" s="1">
        <f t="shared" si="75"/>
        <v>1</v>
      </c>
      <c r="C1309" s="7" t="s">
        <v>1352</v>
      </c>
      <c r="D1309" s="14" t="s">
        <v>7</v>
      </c>
      <c r="E1309" s="7" t="s">
        <v>1161</v>
      </c>
      <c r="F1309" s="1" t="str">
        <f t="shared" si="76"/>
        <v>UNITED STATES OF AMERICA</v>
      </c>
    </row>
    <row r="1310" spans="1:6" x14ac:dyDescent="0.2">
      <c r="A1310" s="7">
        <v>2021</v>
      </c>
      <c r="B1310" s="1">
        <f t="shared" si="75"/>
        <v>1</v>
      </c>
      <c r="C1310" s="7" t="s">
        <v>1353</v>
      </c>
      <c r="D1310" s="14" t="s">
        <v>7</v>
      </c>
      <c r="E1310" s="7" t="s">
        <v>862</v>
      </c>
      <c r="F1310" s="1" t="str">
        <f t="shared" si="76"/>
        <v>UNITED STATES OF AMERICA</v>
      </c>
    </row>
    <row r="1311" spans="1:6" x14ac:dyDescent="0.2">
      <c r="A1311" s="7">
        <v>2021</v>
      </c>
      <c r="B1311" s="1">
        <f t="shared" si="75"/>
        <v>1</v>
      </c>
      <c r="C1311" s="7" t="s">
        <v>1354</v>
      </c>
      <c r="D1311" s="14" t="s">
        <v>7</v>
      </c>
      <c r="E1311" s="7" t="s">
        <v>862</v>
      </c>
      <c r="F1311" s="1" t="str">
        <f t="shared" si="76"/>
        <v>UNITED STATES OF AMERICA</v>
      </c>
    </row>
    <row r="1312" spans="1:6" x14ac:dyDescent="0.2">
      <c r="A1312" s="7">
        <v>2021</v>
      </c>
      <c r="B1312" s="1">
        <f t="shared" si="75"/>
        <v>1</v>
      </c>
      <c r="C1312" s="7" t="s">
        <v>1355</v>
      </c>
      <c r="D1312" s="14" t="s">
        <v>25</v>
      </c>
      <c r="E1312" s="7" t="s">
        <v>1038</v>
      </c>
      <c r="F1312" s="1" t="str">
        <f t="shared" si="76"/>
        <v>UNITED STATES OF AMERICA</v>
      </c>
    </row>
    <row r="1313" spans="1:6" x14ac:dyDescent="0.2">
      <c r="A1313" s="7">
        <v>2021</v>
      </c>
      <c r="B1313" s="1">
        <f t="shared" si="75"/>
        <v>1</v>
      </c>
      <c r="C1313" s="7" t="s">
        <v>1356</v>
      </c>
      <c r="D1313" s="14" t="s">
        <v>25</v>
      </c>
      <c r="E1313" s="7" t="s">
        <v>1357</v>
      </c>
      <c r="F1313" s="1" t="str">
        <f t="shared" si="76"/>
        <v>UNITED STATES OF AMERICA</v>
      </c>
    </row>
    <row r="1314" spans="1:6" x14ac:dyDescent="0.2">
      <c r="A1314" s="7">
        <v>2021</v>
      </c>
      <c r="B1314" s="1">
        <f t="shared" si="75"/>
        <v>1</v>
      </c>
      <c r="C1314" s="7" t="s">
        <v>1358</v>
      </c>
      <c r="D1314" s="14" t="s">
        <v>25</v>
      </c>
      <c r="E1314" s="7" t="s">
        <v>888</v>
      </c>
      <c r="F1314" s="1" t="str">
        <f t="shared" si="76"/>
        <v>UNITED STATES OF AMERICA</v>
      </c>
    </row>
    <row r="1315" spans="1:6" x14ac:dyDescent="0.2">
      <c r="A1315" s="7">
        <v>2021</v>
      </c>
      <c r="B1315" s="1">
        <f t="shared" si="75"/>
        <v>1</v>
      </c>
      <c r="C1315" s="7" t="s">
        <v>1359</v>
      </c>
      <c r="D1315" s="14" t="s">
        <v>7</v>
      </c>
      <c r="E1315" s="7" t="s">
        <v>888</v>
      </c>
      <c r="F1315" s="1" t="str">
        <f t="shared" si="76"/>
        <v>UNITED STATES OF AMERICA</v>
      </c>
    </row>
    <row r="1316" spans="1:6" x14ac:dyDescent="0.2">
      <c r="A1316" s="7">
        <v>2021</v>
      </c>
      <c r="B1316" s="1">
        <f t="shared" si="75"/>
        <v>1</v>
      </c>
      <c r="C1316" s="7" t="s">
        <v>1360</v>
      </c>
      <c r="D1316" s="14" t="s">
        <v>7</v>
      </c>
      <c r="E1316" s="7" t="s">
        <v>888</v>
      </c>
      <c r="F1316" s="1" t="str">
        <f t="shared" si="76"/>
        <v>UNITED STATES OF AMERICA</v>
      </c>
    </row>
    <row r="1317" spans="1:6" x14ac:dyDescent="0.2">
      <c r="A1317" s="7">
        <v>2021</v>
      </c>
      <c r="B1317" s="1">
        <f t="shared" si="75"/>
        <v>1</v>
      </c>
      <c r="C1317" s="7" t="s">
        <v>1361</v>
      </c>
      <c r="D1317" s="14" t="s">
        <v>7</v>
      </c>
      <c r="E1317" s="7" t="s">
        <v>899</v>
      </c>
      <c r="F1317" s="1" t="str">
        <f t="shared" si="76"/>
        <v>UNITED STATES OF AMERICA</v>
      </c>
    </row>
    <row r="1318" spans="1:6" x14ac:dyDescent="0.2">
      <c r="A1318" s="7">
        <v>2021</v>
      </c>
      <c r="B1318" s="1">
        <f t="shared" si="75"/>
        <v>1</v>
      </c>
      <c r="C1318" s="7" t="s">
        <v>1362</v>
      </c>
      <c r="D1318" s="14" t="s">
        <v>7</v>
      </c>
      <c r="E1318" s="7" t="s">
        <v>904</v>
      </c>
      <c r="F1318" s="1" t="str">
        <f t="shared" si="76"/>
        <v>UNITED STATES OF AMERICA</v>
      </c>
    </row>
    <row r="1319" spans="1:6" x14ac:dyDescent="0.2">
      <c r="A1319" s="7">
        <v>2021</v>
      </c>
      <c r="B1319" s="1">
        <f t="shared" si="75"/>
        <v>1</v>
      </c>
      <c r="C1319" s="7" t="s">
        <v>1363</v>
      </c>
      <c r="D1319" s="14" t="s">
        <v>7</v>
      </c>
      <c r="E1319" s="7" t="s">
        <v>908</v>
      </c>
      <c r="F1319" s="1" t="str">
        <f t="shared" si="76"/>
        <v>UNITED STATES OF AMERICA</v>
      </c>
    </row>
    <row r="1320" spans="1:6" x14ac:dyDescent="0.2">
      <c r="A1320" s="7">
        <v>2022</v>
      </c>
      <c r="B1320" s="1">
        <f t="shared" si="75"/>
        <v>1</v>
      </c>
      <c r="C1320" s="7" t="s">
        <v>1364</v>
      </c>
      <c r="D1320" s="14" t="s">
        <v>7</v>
      </c>
      <c r="E1320" s="7" t="s">
        <v>862</v>
      </c>
      <c r="F1320" s="1" t="str">
        <f t="shared" si="76"/>
        <v>UNITED STATES OF AMERICA</v>
      </c>
    </row>
    <row r="1321" spans="1:6" x14ac:dyDescent="0.2">
      <c r="A1321" s="7">
        <v>2022</v>
      </c>
      <c r="B1321" s="1">
        <f t="shared" si="75"/>
        <v>1</v>
      </c>
      <c r="C1321" s="7" t="s">
        <v>1365</v>
      </c>
      <c r="D1321" s="14" t="s">
        <v>7</v>
      </c>
      <c r="E1321" s="7" t="s">
        <v>862</v>
      </c>
      <c r="F1321" s="1" t="str">
        <f t="shared" si="76"/>
        <v>UNITED STATES OF AMERICA</v>
      </c>
    </row>
    <row r="1322" spans="1:6" x14ac:dyDescent="0.2">
      <c r="A1322" s="7">
        <v>2022</v>
      </c>
      <c r="B1322" s="1">
        <f t="shared" si="75"/>
        <v>1</v>
      </c>
      <c r="C1322" s="7" t="s">
        <v>1366</v>
      </c>
      <c r="D1322" s="14" t="s">
        <v>7</v>
      </c>
      <c r="E1322" s="7" t="s">
        <v>862</v>
      </c>
      <c r="F1322" s="1" t="str">
        <f t="shared" si="76"/>
        <v>UNITED STATES OF AMERICA</v>
      </c>
    </row>
    <row r="1323" spans="1:6" x14ac:dyDescent="0.2">
      <c r="A1323" s="7">
        <v>2022</v>
      </c>
      <c r="B1323" s="1">
        <f t="shared" si="75"/>
        <v>1</v>
      </c>
      <c r="C1323" s="7" t="s">
        <v>1367</v>
      </c>
      <c r="D1323" s="14" t="s">
        <v>7</v>
      </c>
      <c r="E1323" s="7" t="s">
        <v>862</v>
      </c>
      <c r="F1323" s="1" t="str">
        <f t="shared" si="76"/>
        <v>UNITED STATES OF AMERICA</v>
      </c>
    </row>
    <row r="1324" spans="1:6" x14ac:dyDescent="0.2">
      <c r="A1324" s="7">
        <v>2022</v>
      </c>
      <c r="B1324" s="1">
        <f t="shared" si="75"/>
        <v>1</v>
      </c>
      <c r="C1324" s="7" t="s">
        <v>1368</v>
      </c>
      <c r="D1324" s="14" t="s">
        <v>7</v>
      </c>
      <c r="E1324" s="7" t="s">
        <v>862</v>
      </c>
      <c r="F1324" s="1" t="str">
        <f t="shared" si="76"/>
        <v>UNITED STATES OF AMERICA</v>
      </c>
    </row>
    <row r="1325" spans="1:6" x14ac:dyDescent="0.2">
      <c r="A1325" s="7">
        <v>2022</v>
      </c>
      <c r="B1325" s="1">
        <f t="shared" si="75"/>
        <v>1</v>
      </c>
      <c r="C1325" s="7" t="s">
        <v>1369</v>
      </c>
      <c r="D1325" s="14" t="s">
        <v>7</v>
      </c>
      <c r="E1325" s="7" t="s">
        <v>866</v>
      </c>
      <c r="F1325" s="1" t="str">
        <f t="shared" si="76"/>
        <v>UNITED STATES OF AMERICA</v>
      </c>
    </row>
    <row r="1326" spans="1:6" x14ac:dyDescent="0.2">
      <c r="A1326" s="7">
        <v>2022</v>
      </c>
      <c r="B1326" s="1">
        <f t="shared" si="75"/>
        <v>1</v>
      </c>
      <c r="C1326" s="7" t="s">
        <v>1370</v>
      </c>
      <c r="D1326" s="14" t="s">
        <v>7</v>
      </c>
      <c r="E1326" s="7" t="s">
        <v>877</v>
      </c>
      <c r="F1326" s="1" t="str">
        <f t="shared" si="76"/>
        <v>UNITED STATES OF AMERICA</v>
      </c>
    </row>
    <row r="1327" spans="1:6" x14ac:dyDescent="0.2">
      <c r="A1327" s="7">
        <v>2022</v>
      </c>
      <c r="B1327" s="1">
        <f t="shared" si="75"/>
        <v>1</v>
      </c>
      <c r="C1327" s="7" t="s">
        <v>1371</v>
      </c>
      <c r="D1327" s="14" t="s">
        <v>7</v>
      </c>
      <c r="E1327" s="7" t="s">
        <v>877</v>
      </c>
      <c r="F1327" s="1" t="str">
        <f t="shared" si="76"/>
        <v>UNITED STATES OF AMERICA</v>
      </c>
    </row>
    <row r="1328" spans="1:6" x14ac:dyDescent="0.2">
      <c r="A1328" s="7">
        <v>2022</v>
      </c>
      <c r="B1328" s="1">
        <f t="shared" ref="B1328:B1372" si="77">IF(C1328&gt;0,1,0)</f>
        <v>1</v>
      </c>
      <c r="C1328" s="7" t="s">
        <v>1372</v>
      </c>
      <c r="D1328" s="14" t="s">
        <v>7</v>
      </c>
      <c r="E1328" s="7" t="s">
        <v>877</v>
      </c>
      <c r="F1328" s="1" t="str">
        <f t="shared" si="76"/>
        <v>UNITED STATES OF AMERICA</v>
      </c>
    </row>
    <row r="1329" spans="1:6" x14ac:dyDescent="0.2">
      <c r="A1329" s="7">
        <v>2022</v>
      </c>
      <c r="B1329" s="1">
        <f t="shared" si="77"/>
        <v>1</v>
      </c>
      <c r="C1329" s="7" t="s">
        <v>1373</v>
      </c>
      <c r="D1329" s="14" t="s">
        <v>7</v>
      </c>
      <c r="E1329" s="7" t="s">
        <v>877</v>
      </c>
      <c r="F1329" s="1" t="str">
        <f t="shared" si="76"/>
        <v>UNITED STATES OF AMERICA</v>
      </c>
    </row>
    <row r="1330" spans="1:6" x14ac:dyDescent="0.2">
      <c r="A1330" s="7">
        <v>2022</v>
      </c>
      <c r="B1330" s="1">
        <f t="shared" si="77"/>
        <v>1</v>
      </c>
      <c r="C1330" s="7" t="s">
        <v>1374</v>
      </c>
      <c r="D1330" s="14" t="s">
        <v>7</v>
      </c>
      <c r="E1330" s="7" t="s">
        <v>877</v>
      </c>
      <c r="F1330" s="1" t="str">
        <f t="shared" si="76"/>
        <v>UNITED STATES OF AMERICA</v>
      </c>
    </row>
    <row r="1331" spans="1:6" x14ac:dyDescent="0.2">
      <c r="A1331" s="7">
        <v>2022</v>
      </c>
      <c r="B1331" s="1">
        <f t="shared" si="77"/>
        <v>1</v>
      </c>
      <c r="C1331" s="7" t="s">
        <v>1375</v>
      </c>
      <c r="D1331" s="14" t="s">
        <v>25</v>
      </c>
      <c r="E1331" s="7" t="s">
        <v>1044</v>
      </c>
      <c r="F1331" s="1" t="str">
        <f t="shared" si="76"/>
        <v>UNITED STATES OF AMERICA</v>
      </c>
    </row>
    <row r="1332" spans="1:6" x14ac:dyDescent="0.2">
      <c r="A1332" s="7">
        <v>2022</v>
      </c>
      <c r="B1332" s="1">
        <f t="shared" si="77"/>
        <v>1</v>
      </c>
      <c r="C1332" s="7" t="s">
        <v>1376</v>
      </c>
      <c r="D1332" s="14" t="s">
        <v>25</v>
      </c>
      <c r="E1332" s="7" t="s">
        <v>1044</v>
      </c>
      <c r="F1332" s="1" t="str">
        <f t="shared" si="76"/>
        <v>UNITED STATES OF AMERICA</v>
      </c>
    </row>
    <row r="1333" spans="1:6" x14ac:dyDescent="0.2">
      <c r="A1333" s="7">
        <v>2022</v>
      </c>
      <c r="B1333" s="1">
        <f t="shared" si="77"/>
        <v>1</v>
      </c>
      <c r="C1333" s="7" t="s">
        <v>1377</v>
      </c>
      <c r="D1333" s="14" t="s">
        <v>25</v>
      </c>
      <c r="E1333" s="7" t="s">
        <v>1044</v>
      </c>
      <c r="F1333" s="1" t="str">
        <f t="shared" si="76"/>
        <v>UNITED STATES OF AMERICA</v>
      </c>
    </row>
    <row r="1334" spans="1:6" x14ac:dyDescent="0.2">
      <c r="A1334" s="7">
        <v>2022</v>
      </c>
      <c r="B1334" s="1">
        <f t="shared" si="77"/>
        <v>1</v>
      </c>
      <c r="C1334" s="7" t="s">
        <v>1378</v>
      </c>
      <c r="D1334" s="14" t="s">
        <v>7</v>
      </c>
      <c r="E1334" s="7" t="s">
        <v>942</v>
      </c>
      <c r="F1334" s="1" t="str">
        <f t="shared" si="76"/>
        <v>UNITED STATES OF AMERICA</v>
      </c>
    </row>
    <row r="1335" spans="1:6" x14ac:dyDescent="0.2">
      <c r="A1335" s="7">
        <v>2022</v>
      </c>
      <c r="B1335" s="1">
        <f t="shared" si="77"/>
        <v>1</v>
      </c>
      <c r="C1335" s="7" t="s">
        <v>1379</v>
      </c>
      <c r="D1335" s="14" t="s">
        <v>25</v>
      </c>
      <c r="E1335" s="7" t="s">
        <v>888</v>
      </c>
      <c r="F1335" s="1" t="str">
        <f t="shared" si="76"/>
        <v>UNITED STATES OF AMERICA</v>
      </c>
    </row>
    <row r="1336" spans="1:6" x14ac:dyDescent="0.2">
      <c r="A1336" s="7">
        <v>2022</v>
      </c>
      <c r="B1336" s="1">
        <f t="shared" si="77"/>
        <v>1</v>
      </c>
      <c r="C1336" s="7" t="s">
        <v>1380</v>
      </c>
      <c r="D1336" s="14" t="s">
        <v>25</v>
      </c>
      <c r="E1336" s="7" t="s">
        <v>910</v>
      </c>
      <c r="F1336" s="1" t="str">
        <f t="shared" si="76"/>
        <v>UNITED STATES OF AMERICA</v>
      </c>
    </row>
    <row r="1337" spans="1:6" x14ac:dyDescent="0.2">
      <c r="A1337" s="7">
        <v>2023</v>
      </c>
      <c r="B1337" s="1">
        <f t="shared" si="77"/>
        <v>1</v>
      </c>
      <c r="C1337" s="7" t="s">
        <v>1381</v>
      </c>
      <c r="D1337" s="14" t="s">
        <v>7</v>
      </c>
      <c r="E1337" s="7" t="s">
        <v>914</v>
      </c>
      <c r="F1337" s="1" t="str">
        <f t="shared" si="76"/>
        <v>UNITED STATES OF AMERICA</v>
      </c>
    </row>
    <row r="1338" spans="1:6" x14ac:dyDescent="0.2">
      <c r="A1338" s="7">
        <v>2023</v>
      </c>
      <c r="B1338" s="1">
        <f t="shared" si="77"/>
        <v>1</v>
      </c>
      <c r="C1338" s="7" t="s">
        <v>1382</v>
      </c>
      <c r="D1338" s="14" t="s">
        <v>25</v>
      </c>
      <c r="E1338" s="7" t="s">
        <v>920</v>
      </c>
      <c r="F1338" s="1" t="str">
        <f t="shared" si="76"/>
        <v>UNITED STATES OF AMERICA</v>
      </c>
    </row>
    <row r="1339" spans="1:6" x14ac:dyDescent="0.2">
      <c r="A1339" s="7">
        <v>2023</v>
      </c>
      <c r="B1339" s="1">
        <f t="shared" si="77"/>
        <v>1</v>
      </c>
      <c r="C1339" s="7" t="s">
        <v>1383</v>
      </c>
      <c r="D1339" s="14" t="s">
        <v>7</v>
      </c>
      <c r="E1339" s="7" t="s">
        <v>1161</v>
      </c>
      <c r="F1339" s="1" t="str">
        <f t="shared" si="76"/>
        <v>UNITED STATES OF AMERICA</v>
      </c>
    </row>
    <row r="1340" spans="1:6" x14ac:dyDescent="0.2">
      <c r="A1340" s="7">
        <v>2023</v>
      </c>
      <c r="B1340" s="1">
        <f t="shared" si="77"/>
        <v>1</v>
      </c>
      <c r="C1340" s="7" t="s">
        <v>1384</v>
      </c>
      <c r="D1340" s="14" t="s">
        <v>92</v>
      </c>
      <c r="E1340" s="7" t="s">
        <v>1161</v>
      </c>
      <c r="F1340" s="1" t="str">
        <f t="shared" si="76"/>
        <v>UNITED STATES OF AMERICA</v>
      </c>
    </row>
    <row r="1341" spans="1:6" x14ac:dyDescent="0.2">
      <c r="A1341" s="7">
        <v>2023</v>
      </c>
      <c r="B1341" s="1">
        <f t="shared" si="77"/>
        <v>1</v>
      </c>
      <c r="C1341" s="7" t="s">
        <v>1385</v>
      </c>
      <c r="D1341" s="14" t="s">
        <v>7</v>
      </c>
      <c r="E1341" s="7" t="s">
        <v>862</v>
      </c>
      <c r="F1341" s="1" t="str">
        <f t="shared" si="76"/>
        <v>UNITED STATES OF AMERICA</v>
      </c>
    </row>
    <row r="1342" spans="1:6" x14ac:dyDescent="0.2">
      <c r="A1342" s="7">
        <v>2023</v>
      </c>
      <c r="B1342" s="1">
        <f t="shared" si="77"/>
        <v>1</v>
      </c>
      <c r="C1342" s="7" t="s">
        <v>1386</v>
      </c>
      <c r="D1342" s="14" t="s">
        <v>25</v>
      </c>
      <c r="E1342" s="7" t="s">
        <v>866</v>
      </c>
      <c r="F1342" s="1" t="str">
        <f t="shared" si="76"/>
        <v>UNITED STATES OF AMERICA</v>
      </c>
    </row>
    <row r="1343" spans="1:6" x14ac:dyDescent="0.2">
      <c r="A1343" s="7">
        <v>2023</v>
      </c>
      <c r="B1343" s="1">
        <f t="shared" si="77"/>
        <v>1</v>
      </c>
      <c r="C1343" s="7" t="s">
        <v>1387</v>
      </c>
      <c r="D1343" s="14" t="s">
        <v>7</v>
      </c>
      <c r="E1343" s="7" t="s">
        <v>1328</v>
      </c>
      <c r="F1343" s="1" t="str">
        <f t="shared" si="76"/>
        <v>UNITED STATES OF AMERICA</v>
      </c>
    </row>
    <row r="1344" spans="1:6" x14ac:dyDescent="0.2">
      <c r="A1344" s="7">
        <v>2023</v>
      </c>
      <c r="B1344" s="1">
        <f t="shared" si="77"/>
        <v>1</v>
      </c>
      <c r="C1344" s="7" t="s">
        <v>1388</v>
      </c>
      <c r="D1344" s="14" t="s">
        <v>7</v>
      </c>
      <c r="E1344" s="7" t="s">
        <v>973</v>
      </c>
      <c r="F1344" s="1" t="str">
        <f t="shared" si="76"/>
        <v>UNITED STATES OF AMERICA</v>
      </c>
    </row>
    <row r="1345" spans="1:6" x14ac:dyDescent="0.2">
      <c r="A1345" s="7">
        <v>2023</v>
      </c>
      <c r="B1345" s="1">
        <f t="shared" si="77"/>
        <v>1</v>
      </c>
      <c r="C1345" s="7" t="s">
        <v>1389</v>
      </c>
      <c r="D1345" s="14" t="s">
        <v>7</v>
      </c>
      <c r="E1345" s="7" t="s">
        <v>973</v>
      </c>
      <c r="F1345" s="1" t="str">
        <f t="shared" si="76"/>
        <v>UNITED STATES OF AMERICA</v>
      </c>
    </row>
    <row r="1346" spans="1:6" x14ac:dyDescent="0.2">
      <c r="A1346" s="7">
        <v>2023</v>
      </c>
      <c r="B1346" s="1">
        <f t="shared" si="77"/>
        <v>1</v>
      </c>
      <c r="C1346" s="7" t="s">
        <v>1390</v>
      </c>
      <c r="D1346" s="14" t="s">
        <v>25</v>
      </c>
      <c r="E1346" s="7" t="s">
        <v>1044</v>
      </c>
      <c r="F1346" s="1" t="str">
        <f t="shared" si="76"/>
        <v>UNITED STATES OF AMERICA</v>
      </c>
    </row>
    <row r="1347" spans="1:6" x14ac:dyDescent="0.2">
      <c r="A1347" s="7">
        <v>2023</v>
      </c>
      <c r="B1347" s="1">
        <f t="shared" si="77"/>
        <v>1</v>
      </c>
      <c r="C1347" s="7" t="s">
        <v>1391</v>
      </c>
      <c r="D1347" s="14" t="s">
        <v>25</v>
      </c>
      <c r="E1347" s="7" t="s">
        <v>1044</v>
      </c>
      <c r="F1347" s="1" t="str">
        <f t="shared" si="76"/>
        <v>UNITED STATES OF AMERICA</v>
      </c>
    </row>
    <row r="1348" spans="1:6" x14ac:dyDescent="0.2">
      <c r="A1348" s="7">
        <v>2023</v>
      </c>
      <c r="B1348" s="1">
        <f t="shared" si="77"/>
        <v>1</v>
      </c>
      <c r="C1348" s="7" t="s">
        <v>1392</v>
      </c>
      <c r="D1348" s="14" t="s">
        <v>25</v>
      </c>
      <c r="E1348" s="7" t="s">
        <v>942</v>
      </c>
      <c r="F1348" s="1" t="str">
        <f t="shared" si="76"/>
        <v>UNITED STATES OF AMERICA</v>
      </c>
    </row>
    <row r="1349" spans="1:6" x14ac:dyDescent="0.2">
      <c r="A1349" s="7">
        <v>2023</v>
      </c>
      <c r="B1349" s="1">
        <f t="shared" si="77"/>
        <v>1</v>
      </c>
      <c r="C1349" s="7" t="s">
        <v>1393</v>
      </c>
      <c r="D1349" s="14" t="s">
        <v>25</v>
      </c>
      <c r="E1349" s="7" t="s">
        <v>888</v>
      </c>
      <c r="F1349" s="1" t="str">
        <f t="shared" si="76"/>
        <v>UNITED STATES OF AMERICA</v>
      </c>
    </row>
    <row r="1350" spans="1:6" x14ac:dyDescent="0.2">
      <c r="A1350" s="7">
        <v>2023</v>
      </c>
      <c r="B1350" s="1">
        <f t="shared" si="77"/>
        <v>1</v>
      </c>
      <c r="C1350" s="7" t="s">
        <v>1394</v>
      </c>
      <c r="D1350" s="14" t="s">
        <v>25</v>
      </c>
      <c r="E1350" s="7" t="s">
        <v>897</v>
      </c>
      <c r="F1350" s="1" t="str">
        <f t="shared" si="76"/>
        <v>UNITED STATES OF AMERICA</v>
      </c>
    </row>
    <row r="1351" spans="1:6" x14ac:dyDescent="0.2">
      <c r="A1351" s="7">
        <v>2023</v>
      </c>
      <c r="B1351" s="1">
        <f t="shared" si="77"/>
        <v>1</v>
      </c>
      <c r="C1351" s="7" t="s">
        <v>1395</v>
      </c>
      <c r="D1351" s="14" t="s">
        <v>92</v>
      </c>
      <c r="E1351" s="7" t="s">
        <v>899</v>
      </c>
      <c r="F1351" s="1" t="str">
        <f t="shared" si="76"/>
        <v>UNITED STATES OF AMERICA</v>
      </c>
    </row>
    <row r="1352" spans="1:6" x14ac:dyDescent="0.2">
      <c r="A1352" s="7">
        <v>2023</v>
      </c>
      <c r="B1352" s="1">
        <f t="shared" si="77"/>
        <v>1</v>
      </c>
      <c r="C1352" s="7" t="s">
        <v>1396</v>
      </c>
      <c r="D1352" s="14" t="s">
        <v>25</v>
      </c>
      <c r="E1352" s="7" t="s">
        <v>904</v>
      </c>
      <c r="F1352" s="1" t="str">
        <f t="shared" si="76"/>
        <v>UNITED STATES OF AMERICA</v>
      </c>
    </row>
    <row r="1353" spans="1:6" x14ac:dyDescent="0.2">
      <c r="A1353" s="7">
        <v>2023</v>
      </c>
      <c r="B1353" s="1">
        <f t="shared" si="77"/>
        <v>1</v>
      </c>
      <c r="C1353" s="7" t="s">
        <v>1397</v>
      </c>
      <c r="D1353" s="14" t="s">
        <v>25</v>
      </c>
      <c r="E1353" s="7" t="s">
        <v>904</v>
      </c>
      <c r="F1353" s="1" t="str">
        <f t="shared" si="76"/>
        <v>UNITED STATES OF AMERICA</v>
      </c>
    </row>
    <row r="1354" spans="1:6" x14ac:dyDescent="0.2">
      <c r="A1354" s="7">
        <v>2024</v>
      </c>
      <c r="B1354" s="1">
        <f t="shared" si="77"/>
        <v>1</v>
      </c>
      <c r="C1354" s="7" t="s">
        <v>1398</v>
      </c>
      <c r="D1354" s="14" t="s">
        <v>7</v>
      </c>
      <c r="E1354" s="7" t="s">
        <v>868</v>
      </c>
      <c r="F1354" s="1" t="str">
        <f t="shared" si="76"/>
        <v>UNITED STATES OF AMERICA</v>
      </c>
    </row>
    <row r="1355" spans="1:6" x14ac:dyDescent="0.2">
      <c r="A1355" s="7">
        <v>2024</v>
      </c>
      <c r="B1355" s="1">
        <f t="shared" si="77"/>
        <v>1</v>
      </c>
      <c r="C1355" s="7" t="s">
        <v>1399</v>
      </c>
      <c r="D1355" s="14" t="s">
        <v>25</v>
      </c>
      <c r="E1355" s="7" t="s">
        <v>1044</v>
      </c>
      <c r="F1355" s="1" t="s">
        <v>848</v>
      </c>
    </row>
    <row r="1356" spans="1:6" x14ac:dyDescent="0.2">
      <c r="A1356" s="7">
        <v>2024</v>
      </c>
      <c r="B1356" s="1">
        <f t="shared" si="77"/>
        <v>1</v>
      </c>
      <c r="C1356" s="7" t="s">
        <v>1400</v>
      </c>
      <c r="D1356" s="14" t="s">
        <v>7</v>
      </c>
      <c r="E1356" s="7" t="s">
        <v>897</v>
      </c>
      <c r="F1356" s="1" t="str">
        <f t="shared" ref="F1356:F1360" si="78">$A$850</f>
        <v>UNITED STATES OF AMERICA</v>
      </c>
    </row>
    <row r="1357" spans="1:6" x14ac:dyDescent="0.2">
      <c r="A1357" s="7">
        <v>2024</v>
      </c>
      <c r="B1357" s="1">
        <f t="shared" si="77"/>
        <v>1</v>
      </c>
      <c r="C1357" s="7" t="s">
        <v>1401</v>
      </c>
      <c r="D1357" s="14" t="s">
        <v>25</v>
      </c>
      <c r="E1357" s="7" t="s">
        <v>1022</v>
      </c>
      <c r="F1357" s="1" t="str">
        <f t="shared" si="78"/>
        <v>UNITED STATES OF AMERICA</v>
      </c>
    </row>
    <row r="1358" spans="1:6" x14ac:dyDescent="0.2">
      <c r="A1358" s="7">
        <v>2024</v>
      </c>
      <c r="B1358" s="1">
        <f t="shared" si="77"/>
        <v>1</v>
      </c>
      <c r="C1358" s="7" t="s">
        <v>1402</v>
      </c>
      <c r="D1358" s="14" t="s">
        <v>7</v>
      </c>
      <c r="E1358" s="7" t="s">
        <v>908</v>
      </c>
      <c r="F1358" s="1" t="str">
        <f t="shared" si="78"/>
        <v>UNITED STATES OF AMERICA</v>
      </c>
    </row>
    <row r="1359" spans="1:6" x14ac:dyDescent="0.2">
      <c r="A1359" s="7">
        <v>2024</v>
      </c>
      <c r="B1359" s="1">
        <f t="shared" si="77"/>
        <v>1</v>
      </c>
      <c r="C1359" s="7" t="s">
        <v>1403</v>
      </c>
      <c r="D1359" s="14" t="s">
        <v>7</v>
      </c>
      <c r="E1359" s="7" t="s">
        <v>910</v>
      </c>
      <c r="F1359" s="1" t="str">
        <f t="shared" si="78"/>
        <v>UNITED STATES OF AMERICA</v>
      </c>
    </row>
    <row r="1360" spans="1:6" x14ac:dyDescent="0.2">
      <c r="A1360" s="7">
        <v>2024</v>
      </c>
      <c r="B1360" s="1">
        <f t="shared" si="77"/>
        <v>1</v>
      </c>
      <c r="C1360" s="7" t="s">
        <v>1404</v>
      </c>
      <c r="D1360" s="14" t="s">
        <v>92</v>
      </c>
      <c r="E1360" s="7" t="s">
        <v>910</v>
      </c>
      <c r="F1360" s="1" t="str">
        <f t="shared" si="78"/>
        <v>UNITED STATES OF AMERICA</v>
      </c>
    </row>
    <row r="1361" spans="1:6" x14ac:dyDescent="0.2">
      <c r="A1361" s="7">
        <v>2025</v>
      </c>
      <c r="B1361" s="1">
        <f t="shared" si="77"/>
        <v>1</v>
      </c>
      <c r="C1361" s="7" t="s">
        <v>1405</v>
      </c>
      <c r="D1361" s="14" t="s">
        <v>7</v>
      </c>
      <c r="E1361" s="7" t="s">
        <v>1161</v>
      </c>
      <c r="F1361" s="1" t="s">
        <v>848</v>
      </c>
    </row>
    <row r="1362" spans="1:6" x14ac:dyDescent="0.2">
      <c r="A1362" s="7">
        <v>2025</v>
      </c>
      <c r="B1362" s="1">
        <f t="shared" si="77"/>
        <v>1</v>
      </c>
      <c r="C1362" s="7" t="s">
        <v>1406</v>
      </c>
      <c r="D1362" s="14" t="s">
        <v>92</v>
      </c>
      <c r="E1362" s="7" t="s">
        <v>1161</v>
      </c>
      <c r="F1362" s="1" t="s">
        <v>848</v>
      </c>
    </row>
    <row r="1363" spans="1:6" x14ac:dyDescent="0.2">
      <c r="A1363" s="7">
        <v>2025</v>
      </c>
      <c r="B1363" s="1">
        <f t="shared" si="77"/>
        <v>1</v>
      </c>
      <c r="C1363" s="7" t="s">
        <v>1407</v>
      </c>
      <c r="D1363" s="14" t="s">
        <v>25</v>
      </c>
      <c r="E1363" s="7" t="s">
        <v>866</v>
      </c>
      <c r="F1363" s="1" t="str">
        <f t="shared" ref="F1363:F1372" si="79">$A$850</f>
        <v>UNITED STATES OF AMERICA</v>
      </c>
    </row>
    <row r="1364" spans="1:6" x14ac:dyDescent="0.2">
      <c r="A1364" s="7">
        <v>2025</v>
      </c>
      <c r="B1364" s="1">
        <f t="shared" si="77"/>
        <v>1</v>
      </c>
      <c r="C1364" s="7" t="s">
        <v>1408</v>
      </c>
      <c r="D1364" s="14" t="s">
        <v>7</v>
      </c>
      <c r="E1364" s="7" t="s">
        <v>1328</v>
      </c>
      <c r="F1364" s="1" t="str">
        <f t="shared" si="79"/>
        <v>UNITED STATES OF AMERICA</v>
      </c>
    </row>
    <row r="1365" spans="1:6" x14ac:dyDescent="0.2">
      <c r="A1365" s="7">
        <v>2025</v>
      </c>
      <c r="B1365" s="1">
        <f t="shared" si="77"/>
        <v>1</v>
      </c>
      <c r="C1365" s="7" t="s">
        <v>1409</v>
      </c>
      <c r="D1365" s="14" t="s">
        <v>7</v>
      </c>
      <c r="E1365" s="7" t="s">
        <v>887</v>
      </c>
      <c r="F1365" s="1" t="str">
        <f t="shared" si="79"/>
        <v>UNITED STATES OF AMERICA</v>
      </c>
    </row>
    <row r="1366" spans="1:6" x14ac:dyDescent="0.2">
      <c r="A1366" s="7">
        <v>2025</v>
      </c>
      <c r="B1366" s="1">
        <f t="shared" si="77"/>
        <v>1</v>
      </c>
      <c r="C1366" s="7" t="s">
        <v>1410</v>
      </c>
      <c r="D1366" s="14" t="s">
        <v>25</v>
      </c>
      <c r="E1366" s="7" t="s">
        <v>888</v>
      </c>
      <c r="F1366" s="1" t="str">
        <f t="shared" si="79"/>
        <v>UNITED STATES OF AMERICA</v>
      </c>
    </row>
    <row r="1367" spans="1:6" x14ac:dyDescent="0.2">
      <c r="A1367" s="7">
        <v>2025</v>
      </c>
      <c r="B1367" s="1">
        <f t="shared" si="77"/>
        <v>1</v>
      </c>
      <c r="C1367" s="7" t="s">
        <v>1411</v>
      </c>
      <c r="D1367" s="14" t="s">
        <v>25</v>
      </c>
      <c r="E1367" s="7" t="s">
        <v>888</v>
      </c>
      <c r="F1367" s="1" t="str">
        <f t="shared" si="79"/>
        <v>UNITED STATES OF AMERICA</v>
      </c>
    </row>
    <row r="1368" spans="1:6" x14ac:dyDescent="0.2">
      <c r="A1368" s="7">
        <v>2025</v>
      </c>
      <c r="B1368" s="1">
        <f t="shared" si="77"/>
        <v>1</v>
      </c>
      <c r="C1368" s="7" t="s">
        <v>1412</v>
      </c>
      <c r="D1368" s="14" t="s">
        <v>25</v>
      </c>
      <c r="E1368" s="7" t="s">
        <v>892</v>
      </c>
      <c r="F1368" s="1" t="str">
        <f t="shared" si="79"/>
        <v>UNITED STATES OF AMERICA</v>
      </c>
    </row>
    <row r="1369" spans="1:6" x14ac:dyDescent="0.2">
      <c r="A1369" s="7">
        <v>2025</v>
      </c>
      <c r="B1369" s="1">
        <f t="shared" si="77"/>
        <v>1</v>
      </c>
      <c r="C1369" s="7" t="s">
        <v>1413</v>
      </c>
      <c r="D1369" s="14" t="s">
        <v>7</v>
      </c>
      <c r="E1369" s="7" t="s">
        <v>892</v>
      </c>
      <c r="F1369" s="1" t="str">
        <f t="shared" si="79"/>
        <v>UNITED STATES OF AMERICA</v>
      </c>
    </row>
    <row r="1370" spans="1:6" x14ac:dyDescent="0.2">
      <c r="A1370" s="7">
        <v>2025</v>
      </c>
      <c r="B1370" s="1">
        <f t="shared" si="77"/>
        <v>1</v>
      </c>
      <c r="C1370" s="7" t="s">
        <v>1414</v>
      </c>
      <c r="D1370" s="14" t="s">
        <v>7</v>
      </c>
      <c r="E1370" s="7" t="s">
        <v>954</v>
      </c>
      <c r="F1370" s="1" t="str">
        <f t="shared" si="79"/>
        <v>UNITED STATES OF AMERICA</v>
      </c>
    </row>
    <row r="1371" spans="1:6" x14ac:dyDescent="0.2">
      <c r="A1371" s="7">
        <v>2025</v>
      </c>
      <c r="B1371" s="1">
        <f t="shared" si="77"/>
        <v>1</v>
      </c>
      <c r="C1371" s="7" t="s">
        <v>1415</v>
      </c>
      <c r="D1371" s="14" t="s">
        <v>7</v>
      </c>
      <c r="E1371" s="7" t="s">
        <v>904</v>
      </c>
      <c r="F1371" s="1" t="str">
        <f t="shared" si="79"/>
        <v>UNITED STATES OF AMERICA</v>
      </c>
    </row>
    <row r="1372" spans="1:6" x14ac:dyDescent="0.2">
      <c r="A1372" s="7">
        <v>2025</v>
      </c>
      <c r="B1372" s="1">
        <f t="shared" si="77"/>
        <v>1</v>
      </c>
      <c r="C1372" s="7" t="s">
        <v>1416</v>
      </c>
      <c r="D1372" s="14" t="s">
        <v>7</v>
      </c>
      <c r="E1372" s="7" t="s">
        <v>1022</v>
      </c>
      <c r="F1372" s="1" t="str">
        <f t="shared" si="79"/>
        <v>UNITED STATES OF AMERICA</v>
      </c>
    </row>
    <row r="1373" spans="1:6" x14ac:dyDescent="0.2">
      <c r="A1373" s="1"/>
      <c r="B1373" s="1">
        <f>SUM(B1:B1372)</f>
        <v>1273</v>
      </c>
      <c r="C1373" s="1"/>
      <c r="D1373" s="2"/>
      <c r="E1373" s="1"/>
      <c r="F1373" s="1"/>
    </row>
    <row r="1374" spans="1:6" x14ac:dyDescent="0.2">
      <c r="A1374" s="1"/>
      <c r="B1374" s="1"/>
      <c r="C1374" s="1"/>
      <c r="D1374" s="2"/>
      <c r="E1374" s="1"/>
      <c r="F1374" s="1"/>
    </row>
    <row r="1375" spans="1:6" x14ac:dyDescent="0.2">
      <c r="A1375" s="1"/>
      <c r="B1375" s="1"/>
      <c r="C1375" s="1"/>
      <c r="D1375" s="2"/>
      <c r="E1375" s="1"/>
      <c r="F1375" s="1"/>
    </row>
    <row r="1376" spans="1:6" x14ac:dyDescent="0.2">
      <c r="A1376" s="1"/>
      <c r="B1376" s="1"/>
      <c r="C1376" s="1"/>
      <c r="D1376" s="2"/>
      <c r="E1376" s="1"/>
      <c r="F1376" s="1"/>
    </row>
    <row r="1377" spans="1:6" x14ac:dyDescent="0.2">
      <c r="A1377" s="1"/>
      <c r="B1377" s="1"/>
      <c r="C1377" s="1"/>
      <c r="D1377" s="2"/>
      <c r="E1377" s="1"/>
      <c r="F1377" s="1"/>
    </row>
    <row r="1378" spans="1:6" x14ac:dyDescent="0.2">
      <c r="A1378" s="1"/>
      <c r="B1378" s="1"/>
      <c r="C1378" s="1"/>
      <c r="D1378" s="2"/>
      <c r="E1378" s="1"/>
      <c r="F1378" s="1"/>
    </row>
    <row r="1379" spans="1:6" x14ac:dyDescent="0.2">
      <c r="A1379" s="1"/>
      <c r="B1379" s="1"/>
      <c r="C1379" s="1"/>
      <c r="D1379" s="2"/>
      <c r="E1379" s="1"/>
      <c r="F1379" s="1"/>
    </row>
    <row r="1380" spans="1:6" x14ac:dyDescent="0.2">
      <c r="A1380" s="1"/>
      <c r="B1380" s="1"/>
      <c r="C1380" s="1"/>
      <c r="D1380" s="2"/>
      <c r="E1380" s="1"/>
      <c r="F1380" s="1"/>
    </row>
    <row r="1381" spans="1:6" x14ac:dyDescent="0.2">
      <c r="A1381" s="1"/>
      <c r="B1381" s="1"/>
      <c r="C1381" s="1"/>
      <c r="D1381" s="2"/>
      <c r="E1381" s="1"/>
      <c r="F1381" s="1"/>
    </row>
    <row r="1382" spans="1:6" x14ac:dyDescent="0.2">
      <c r="A1382" s="1"/>
      <c r="B1382" s="1"/>
      <c r="C1382" s="1"/>
      <c r="D1382" s="2"/>
      <c r="E1382" s="1"/>
      <c r="F1382" s="1"/>
    </row>
    <row r="1383" spans="1:6" x14ac:dyDescent="0.2">
      <c r="A1383" s="1"/>
      <c r="B1383" s="1"/>
      <c r="C1383" s="1"/>
      <c r="D1383" s="2"/>
      <c r="E1383" s="1"/>
      <c r="F1383" s="1"/>
    </row>
    <row r="1384" spans="1:6" x14ac:dyDescent="0.2">
      <c r="A1384" s="1"/>
      <c r="B1384" s="1"/>
      <c r="C1384" s="1"/>
      <c r="D1384" s="2"/>
      <c r="E1384" s="1"/>
      <c r="F1384" s="1"/>
    </row>
    <row r="1385" spans="1:6" x14ac:dyDescent="0.2">
      <c r="A1385" s="1"/>
      <c r="B1385" s="1"/>
      <c r="C1385" s="1"/>
      <c r="D1385" s="2"/>
      <c r="E1385" s="1"/>
      <c r="F1385" s="1"/>
    </row>
    <row r="1386" spans="1:6" x14ac:dyDescent="0.2">
      <c r="A1386" s="1"/>
      <c r="B1386" s="1"/>
      <c r="C1386" s="1"/>
      <c r="D1386" s="2"/>
      <c r="E1386" s="1"/>
      <c r="F1386" s="1"/>
    </row>
    <row r="1387" spans="1:6" x14ac:dyDescent="0.2">
      <c r="A1387" s="1"/>
      <c r="B1387" s="1"/>
      <c r="C1387" s="1"/>
      <c r="D1387" s="2"/>
      <c r="E1387" s="1"/>
      <c r="F1387" s="1"/>
    </row>
    <row r="1388" spans="1:6" x14ac:dyDescent="0.2">
      <c r="A1388" s="1"/>
      <c r="B1388" s="1"/>
      <c r="C1388" s="1"/>
      <c r="D1388" s="2"/>
      <c r="E1388" s="1"/>
      <c r="F1388" s="1"/>
    </row>
    <row r="1389" spans="1:6" x14ac:dyDescent="0.2">
      <c r="A1389" s="1"/>
      <c r="B1389" s="1"/>
      <c r="C1389" s="1"/>
      <c r="D1389" s="2"/>
      <c r="E1389" s="1"/>
      <c r="F1389" s="1"/>
    </row>
    <row r="1390" spans="1:6" x14ac:dyDescent="0.2">
      <c r="A1390" s="1"/>
      <c r="B1390" s="1"/>
      <c r="C1390" s="1"/>
      <c r="D1390" s="2"/>
      <c r="E1390" s="1"/>
      <c r="F1390" s="1"/>
    </row>
    <row r="1391" spans="1:6" x14ac:dyDescent="0.2">
      <c r="A1391" s="1"/>
      <c r="B1391" s="1"/>
      <c r="C1391" s="1"/>
      <c r="D1391" s="2"/>
      <c r="E1391" s="1"/>
      <c r="F1391" s="1"/>
    </row>
    <row r="1392" spans="1:6" x14ac:dyDescent="0.2">
      <c r="A1392" s="1"/>
      <c r="B1392" s="1"/>
      <c r="C1392" s="1"/>
      <c r="D1392" s="2"/>
      <c r="E1392" s="1"/>
      <c r="F1392" s="1"/>
    </row>
    <row r="1393" spans="1:6" x14ac:dyDescent="0.2">
      <c r="A1393" s="1"/>
      <c r="B1393" s="1"/>
      <c r="C1393" s="1"/>
      <c r="D1393" s="2"/>
      <c r="E1393" s="1"/>
      <c r="F1393" s="1"/>
    </row>
    <row r="1394" spans="1:6" x14ac:dyDescent="0.2">
      <c r="A1394" s="1"/>
      <c r="B1394" s="1"/>
      <c r="C1394" s="1"/>
      <c r="D1394" s="2"/>
      <c r="E1394" s="1"/>
      <c r="F1394" s="1"/>
    </row>
    <row r="1395" spans="1:6" x14ac:dyDescent="0.2">
      <c r="A1395" s="1"/>
      <c r="B1395" s="1"/>
      <c r="C1395" s="1"/>
      <c r="D1395" s="2"/>
      <c r="E1395" s="1"/>
      <c r="F1395" s="1"/>
    </row>
    <row r="1396" spans="1:6" x14ac:dyDescent="0.2">
      <c r="A1396" s="1"/>
      <c r="B1396" s="1"/>
      <c r="C1396" s="1"/>
      <c r="D1396" s="2"/>
      <c r="E1396" s="1"/>
      <c r="F1396" s="1"/>
    </row>
    <row r="1397" spans="1:6" x14ac:dyDescent="0.2">
      <c r="A1397" s="1"/>
      <c r="B1397" s="1"/>
      <c r="C1397" s="1"/>
      <c r="D1397" s="2"/>
      <c r="E1397" s="1"/>
      <c r="F1397" s="1"/>
    </row>
    <row r="1398" spans="1:6" x14ac:dyDescent="0.2">
      <c r="A1398" s="1"/>
      <c r="B1398" s="1"/>
      <c r="C1398" s="1"/>
      <c r="D1398" s="2"/>
      <c r="E1398" s="1"/>
      <c r="F1398" s="1"/>
    </row>
    <row r="1399" spans="1:6" x14ac:dyDescent="0.2">
      <c r="A1399" s="1"/>
      <c r="B1399" s="1"/>
      <c r="C1399" s="1"/>
      <c r="D1399" s="2"/>
      <c r="E1399" s="1"/>
      <c r="F1399" s="1"/>
    </row>
    <row r="1400" spans="1:6" x14ac:dyDescent="0.2">
      <c r="A1400" s="1"/>
      <c r="B1400" s="1"/>
      <c r="C1400" s="1"/>
      <c r="D1400" s="2"/>
      <c r="E1400" s="1"/>
      <c r="F1400" s="1"/>
    </row>
    <row r="1401" spans="1:6" x14ac:dyDescent="0.2">
      <c r="A1401" s="1"/>
      <c r="B1401" s="1"/>
      <c r="C1401" s="1"/>
      <c r="D1401" s="2"/>
      <c r="E1401" s="1"/>
      <c r="F1401" s="1"/>
    </row>
    <row r="1402" spans="1:6" x14ac:dyDescent="0.2">
      <c r="A1402" s="1"/>
      <c r="B1402" s="1"/>
      <c r="C1402" s="1"/>
      <c r="D1402" s="2"/>
      <c r="E1402" s="1"/>
      <c r="F1402" s="1"/>
    </row>
    <row r="1403" spans="1:6" x14ac:dyDescent="0.2">
      <c r="A1403" s="1"/>
      <c r="B1403" s="1"/>
      <c r="C1403" s="1"/>
      <c r="D1403" s="2"/>
      <c r="E1403" s="1"/>
      <c r="F1403" s="1"/>
    </row>
    <row r="1404" spans="1:6" x14ac:dyDescent="0.2">
      <c r="A1404" s="1"/>
      <c r="B1404" s="1"/>
      <c r="C1404" s="1"/>
      <c r="D1404" s="2"/>
      <c r="E1404" s="1"/>
      <c r="F1404" s="1"/>
    </row>
    <row r="1405" spans="1:6" x14ac:dyDescent="0.2">
      <c r="A1405" s="1"/>
      <c r="B1405" s="1"/>
      <c r="C1405" s="1"/>
      <c r="D1405" s="2"/>
      <c r="E1405" s="1"/>
      <c r="F1405" s="1"/>
    </row>
    <row r="1406" spans="1:6" x14ac:dyDescent="0.2">
      <c r="A1406" s="1"/>
      <c r="B1406" s="1"/>
      <c r="C1406" s="1"/>
      <c r="D1406" s="2"/>
      <c r="E1406" s="1"/>
      <c r="F1406" s="1"/>
    </row>
    <row r="1407" spans="1:6" x14ac:dyDescent="0.2">
      <c r="A1407" s="1"/>
      <c r="B1407" s="1"/>
      <c r="C1407" s="1"/>
      <c r="D1407" s="2"/>
      <c r="E1407" s="1"/>
      <c r="F1407" s="1"/>
    </row>
    <row r="1408" spans="1:6" x14ac:dyDescent="0.2">
      <c r="A1408" s="1"/>
      <c r="B1408" s="1"/>
      <c r="C1408" s="1"/>
      <c r="D1408" s="2"/>
      <c r="E1408" s="1"/>
      <c r="F1408" s="1"/>
    </row>
    <row r="1409" spans="1:6" x14ac:dyDescent="0.2">
      <c r="A1409" s="1"/>
      <c r="B1409" s="1"/>
      <c r="C1409" s="1"/>
      <c r="D1409" s="2"/>
      <c r="E1409" s="1"/>
      <c r="F1409" s="1"/>
    </row>
    <row r="1410" spans="1:6" x14ac:dyDescent="0.2">
      <c r="A1410" s="1"/>
      <c r="B1410" s="1"/>
      <c r="C1410" s="1"/>
      <c r="D1410" s="2"/>
      <c r="E1410" s="1"/>
      <c r="F1410" s="1"/>
    </row>
    <row r="1411" spans="1:6" x14ac:dyDescent="0.2">
      <c r="A1411" s="1"/>
      <c r="B1411" s="1"/>
      <c r="C1411" s="1"/>
      <c r="D1411" s="2"/>
      <c r="E1411" s="1"/>
      <c r="F1411" s="1"/>
    </row>
    <row r="1412" spans="1:6" x14ac:dyDescent="0.2">
      <c r="A1412" s="1"/>
      <c r="B1412" s="1"/>
      <c r="C1412" s="1"/>
      <c r="D1412" s="2"/>
      <c r="E1412" s="1"/>
      <c r="F1412" s="1"/>
    </row>
    <row r="1413" spans="1:6" x14ac:dyDescent="0.2">
      <c r="A1413" s="1"/>
      <c r="B1413" s="1"/>
      <c r="C1413" s="1"/>
      <c r="D1413" s="2"/>
      <c r="E1413" s="1"/>
      <c r="F1413" s="1"/>
    </row>
    <row r="1414" spans="1:6" x14ac:dyDescent="0.2">
      <c r="A1414" s="1"/>
      <c r="B1414" s="1"/>
      <c r="C1414" s="1"/>
      <c r="D1414" s="2"/>
      <c r="E1414" s="1"/>
      <c r="F1414" s="1"/>
    </row>
    <row r="1415" spans="1:6" x14ac:dyDescent="0.2">
      <c r="A1415" s="1"/>
      <c r="B1415" s="1"/>
      <c r="C1415" s="1"/>
      <c r="D1415" s="2"/>
      <c r="E1415" s="1"/>
      <c r="F1415" s="1"/>
    </row>
    <row r="1416" spans="1:6" x14ac:dyDescent="0.2">
      <c r="A1416" s="1"/>
      <c r="B1416" s="1"/>
      <c r="C1416" s="1"/>
      <c r="D1416" s="2"/>
      <c r="E1416" s="1"/>
      <c r="F1416" s="1"/>
    </row>
    <row r="1417" spans="1:6" x14ac:dyDescent="0.2">
      <c r="A1417" s="1"/>
      <c r="B1417" s="1"/>
      <c r="C1417" s="1"/>
      <c r="D1417" s="2"/>
      <c r="E1417" s="1"/>
      <c r="F1417" s="1"/>
    </row>
    <row r="1418" spans="1:6" x14ac:dyDescent="0.2">
      <c r="A1418" s="1"/>
      <c r="B1418" s="1"/>
      <c r="C1418" s="1"/>
      <c r="D1418" s="2"/>
      <c r="E1418" s="1"/>
      <c r="F1418" s="1"/>
    </row>
    <row r="1419" spans="1:6" x14ac:dyDescent="0.2">
      <c r="A1419" s="1"/>
      <c r="B1419" s="1"/>
      <c r="C1419" s="1"/>
      <c r="D1419" s="2"/>
      <c r="E1419" s="1"/>
      <c r="F1419" s="1"/>
    </row>
    <row r="1420" spans="1:6" x14ac:dyDescent="0.2">
      <c r="A1420" s="1"/>
      <c r="B1420" s="1"/>
      <c r="C1420" s="1"/>
      <c r="D1420" s="2"/>
      <c r="E1420" s="1"/>
      <c r="F1420" s="1"/>
    </row>
    <row r="1421" spans="1:6" x14ac:dyDescent="0.2">
      <c r="A1421" s="1"/>
      <c r="B1421" s="1"/>
      <c r="C1421" s="1"/>
      <c r="D1421" s="2"/>
      <c r="E1421" s="1"/>
      <c r="F1421" s="1"/>
    </row>
    <row r="1422" spans="1:6" x14ac:dyDescent="0.2">
      <c r="A1422" s="1"/>
      <c r="B1422" s="1"/>
      <c r="C1422" s="1"/>
      <c r="D1422" s="2"/>
      <c r="E1422" s="1"/>
      <c r="F1422" s="1"/>
    </row>
    <row r="1423" spans="1:6" x14ac:dyDescent="0.2">
      <c r="A1423" s="1"/>
      <c r="B1423" s="1"/>
      <c r="C1423" s="1"/>
      <c r="D1423" s="2"/>
      <c r="E1423" s="1"/>
      <c r="F1423" s="1"/>
    </row>
    <row r="1424" spans="1:6" x14ac:dyDescent="0.2">
      <c r="A1424" s="1"/>
      <c r="B1424" s="1"/>
      <c r="C1424" s="1"/>
      <c r="D1424" s="2"/>
      <c r="E1424" s="1"/>
      <c r="F1424" s="1"/>
    </row>
    <row r="1425" spans="1:6" x14ac:dyDescent="0.2">
      <c r="A1425" s="1"/>
      <c r="B1425" s="1"/>
      <c r="C1425" s="1"/>
      <c r="D1425" s="2"/>
      <c r="E1425" s="1"/>
      <c r="F1425" s="1"/>
    </row>
    <row r="1426" spans="1:6" x14ac:dyDescent="0.2">
      <c r="A1426" s="1"/>
      <c r="B1426" s="1"/>
      <c r="C1426" s="1"/>
      <c r="D1426" s="2"/>
      <c r="E1426" s="1"/>
      <c r="F1426" s="1"/>
    </row>
    <row r="1427" spans="1:6" x14ac:dyDescent="0.2">
      <c r="A1427" s="1"/>
      <c r="B1427" s="1"/>
      <c r="C1427" s="1"/>
      <c r="D1427" s="2"/>
      <c r="E1427" s="1"/>
      <c r="F1427" s="1"/>
    </row>
    <row r="1428" spans="1:6" x14ac:dyDescent="0.2">
      <c r="A1428" s="1"/>
      <c r="B1428" s="1"/>
      <c r="C1428" s="1"/>
      <c r="D1428" s="2"/>
      <c r="E1428" s="1"/>
      <c r="F1428" s="1"/>
    </row>
    <row r="1429" spans="1:6" x14ac:dyDescent="0.2">
      <c r="A1429" s="1"/>
      <c r="B1429" s="1"/>
      <c r="C1429" s="1"/>
      <c r="D1429" s="2"/>
      <c r="E1429" s="1"/>
      <c r="F1429" s="1"/>
    </row>
    <row r="1430" spans="1:6" x14ac:dyDescent="0.2">
      <c r="A1430" s="1"/>
      <c r="B1430" s="1"/>
      <c r="C1430" s="1"/>
      <c r="D1430" s="2"/>
      <c r="E1430" s="1"/>
      <c r="F1430" s="1"/>
    </row>
    <row r="1431" spans="1:6" x14ac:dyDescent="0.2">
      <c r="A1431" s="1"/>
      <c r="B1431" s="1"/>
      <c r="C1431" s="1"/>
      <c r="D1431" s="2"/>
      <c r="E1431" s="1"/>
      <c r="F1431" s="1"/>
    </row>
    <row r="1432" spans="1:6" x14ac:dyDescent="0.2">
      <c r="A1432" s="1"/>
      <c r="B1432" s="1"/>
      <c r="C1432" s="1"/>
      <c r="D1432" s="2"/>
      <c r="E1432" s="1"/>
      <c r="F1432" s="1"/>
    </row>
    <row r="1433" spans="1:6" x14ac:dyDescent="0.2">
      <c r="A1433" s="1"/>
      <c r="B1433" s="1"/>
      <c r="C1433" s="1"/>
      <c r="D1433" s="2"/>
      <c r="E1433" s="1"/>
      <c r="F1433" s="1"/>
    </row>
    <row r="1434" spans="1:6" x14ac:dyDescent="0.2">
      <c r="A1434" s="1"/>
      <c r="B1434" s="1"/>
      <c r="C1434" s="1"/>
      <c r="D1434" s="2"/>
      <c r="E1434" s="1"/>
      <c r="F1434" s="1"/>
    </row>
    <row r="1435" spans="1:6" x14ac:dyDescent="0.2">
      <c r="A1435" s="1"/>
      <c r="B1435" s="1"/>
      <c r="C1435" s="1"/>
      <c r="D1435" s="2"/>
      <c r="E1435" s="1"/>
      <c r="F1435" s="1"/>
    </row>
    <row r="1436" spans="1:6" x14ac:dyDescent="0.2">
      <c r="A1436" s="1"/>
      <c r="B1436" s="1"/>
      <c r="C1436" s="1"/>
      <c r="D1436" s="2"/>
      <c r="E1436" s="1"/>
      <c r="F1436" s="1"/>
    </row>
    <row r="1437" spans="1:6" x14ac:dyDescent="0.2">
      <c r="A1437" s="1"/>
      <c r="B1437" s="1"/>
      <c r="C1437" s="1"/>
      <c r="D1437" s="2"/>
      <c r="E1437" s="1"/>
      <c r="F1437" s="1"/>
    </row>
    <row r="1438" spans="1:6" x14ac:dyDescent="0.2">
      <c r="A1438" s="1"/>
      <c r="B1438" s="1"/>
      <c r="C1438" s="1"/>
      <c r="D1438" s="2"/>
      <c r="E1438" s="1"/>
      <c r="F1438" s="1"/>
    </row>
    <row r="1439" spans="1:6" x14ac:dyDescent="0.2">
      <c r="A1439" s="1"/>
      <c r="B1439" s="1"/>
      <c r="C1439" s="1"/>
      <c r="D1439" s="2"/>
      <c r="E1439" s="1"/>
      <c r="F1439" s="1"/>
    </row>
    <row r="1440" spans="1:6" x14ac:dyDescent="0.2">
      <c r="A1440" s="1"/>
      <c r="B1440" s="1"/>
      <c r="C1440" s="1"/>
      <c r="D1440" s="2"/>
      <c r="E1440" s="1"/>
      <c r="F1440" s="1"/>
    </row>
    <row r="1441" spans="1:6" x14ac:dyDescent="0.2">
      <c r="A1441" s="1"/>
      <c r="B1441" s="1"/>
      <c r="C1441" s="1"/>
      <c r="D1441" s="2"/>
      <c r="E1441" s="1"/>
      <c r="F1441" s="1"/>
    </row>
    <row r="1442" spans="1:6" x14ac:dyDescent="0.2">
      <c r="A1442" s="1"/>
      <c r="B1442" s="1"/>
      <c r="C1442" s="1"/>
      <c r="D1442" s="2"/>
      <c r="E1442" s="1"/>
      <c r="F1442" s="1"/>
    </row>
    <row r="1443" spans="1:6" x14ac:dyDescent="0.2">
      <c r="A1443" s="1"/>
      <c r="B1443" s="1"/>
      <c r="C1443" s="1"/>
      <c r="D1443" s="2"/>
      <c r="E1443" s="1"/>
      <c r="F1443" s="1"/>
    </row>
    <row r="1444" spans="1:6" x14ac:dyDescent="0.2">
      <c r="A1444" s="1"/>
      <c r="B1444" s="1"/>
      <c r="C1444" s="1"/>
      <c r="D1444" s="2"/>
      <c r="E1444" s="1"/>
      <c r="F1444" s="1"/>
    </row>
    <row r="1445" spans="1:6" x14ac:dyDescent="0.2">
      <c r="A1445" s="1"/>
      <c r="B1445" s="1"/>
      <c r="C1445" s="1"/>
      <c r="D1445" s="2"/>
      <c r="E1445" s="1"/>
      <c r="F1445" s="1"/>
    </row>
    <row r="1446" spans="1:6" x14ac:dyDescent="0.2">
      <c r="A1446" s="1"/>
      <c r="B1446" s="1"/>
      <c r="C1446" s="1"/>
      <c r="D1446" s="2"/>
      <c r="E1446" s="1"/>
      <c r="F1446" s="1"/>
    </row>
    <row r="1447" spans="1:6" x14ac:dyDescent="0.2">
      <c r="A1447" s="1"/>
      <c r="B1447" s="1"/>
      <c r="C1447" s="1"/>
      <c r="D1447" s="2"/>
      <c r="E1447" s="1"/>
      <c r="F1447" s="1"/>
    </row>
    <row r="1448" spans="1:6" x14ac:dyDescent="0.2">
      <c r="A1448" s="1"/>
      <c r="B1448" s="1"/>
      <c r="C1448" s="1"/>
      <c r="D1448" s="2"/>
      <c r="E1448" s="1"/>
      <c r="F1448" s="1"/>
    </row>
    <row r="1449" spans="1:6" x14ac:dyDescent="0.2">
      <c r="A1449" s="1"/>
      <c r="B1449" s="1"/>
      <c r="C1449" s="1"/>
      <c r="D1449" s="2"/>
      <c r="E1449" s="1"/>
      <c r="F1449" s="1"/>
    </row>
    <row r="1450" spans="1:6" x14ac:dyDescent="0.2">
      <c r="A1450" s="1"/>
      <c r="B1450" s="1"/>
      <c r="C1450" s="1"/>
      <c r="D1450" s="2"/>
      <c r="E1450" s="1"/>
      <c r="F1450" s="1"/>
    </row>
    <row r="1451" spans="1:6" x14ac:dyDescent="0.2">
      <c r="A1451" s="1"/>
      <c r="B1451" s="1"/>
      <c r="C1451" s="1"/>
      <c r="D1451" s="2"/>
      <c r="E1451" s="1"/>
      <c r="F1451" s="1"/>
    </row>
    <row r="1452" spans="1:6" x14ac:dyDescent="0.2">
      <c r="A1452" s="1"/>
      <c r="B1452" s="1"/>
      <c r="C1452" s="1"/>
      <c r="D1452" s="2"/>
      <c r="E1452" s="1"/>
      <c r="F1452" s="1"/>
    </row>
    <row r="1453" spans="1:6" x14ac:dyDescent="0.2">
      <c r="A1453" s="1"/>
      <c r="B1453" s="1"/>
      <c r="C1453" s="1"/>
      <c r="D1453" s="2"/>
      <c r="E1453" s="1"/>
      <c r="F1453" s="1"/>
    </row>
    <row r="1454" spans="1:6" x14ac:dyDescent="0.2">
      <c r="A1454" s="1"/>
      <c r="B1454" s="1"/>
      <c r="C1454" s="1"/>
      <c r="D1454" s="2"/>
      <c r="E1454" s="1"/>
      <c r="F1454" s="1"/>
    </row>
    <row r="1455" spans="1:6" x14ac:dyDescent="0.2">
      <c r="A1455" s="1"/>
      <c r="B1455" s="1"/>
      <c r="C1455" s="1"/>
      <c r="D1455" s="2"/>
      <c r="E1455" s="1"/>
      <c r="F1455" s="1"/>
    </row>
    <row r="1456" spans="1:6" x14ac:dyDescent="0.2">
      <c r="A1456" s="1"/>
      <c r="B1456" s="1"/>
      <c r="C1456" s="1"/>
      <c r="D1456" s="2"/>
      <c r="E1456" s="1"/>
      <c r="F1456" s="1"/>
    </row>
    <row r="1457" spans="1:6" x14ac:dyDescent="0.2">
      <c r="A1457" s="1"/>
      <c r="B1457" s="1"/>
      <c r="C1457" s="1"/>
      <c r="D1457" s="2"/>
      <c r="E1457" s="1"/>
      <c r="F1457" s="1"/>
    </row>
    <row r="1458" spans="1:6" x14ac:dyDescent="0.2">
      <c r="A1458" s="1"/>
      <c r="B1458" s="1"/>
      <c r="C1458" s="1"/>
      <c r="D1458" s="2"/>
      <c r="E1458" s="1"/>
      <c r="F1458" s="1"/>
    </row>
    <row r="1459" spans="1:6" x14ac:dyDescent="0.2">
      <c r="A1459" s="1"/>
      <c r="B1459" s="1"/>
      <c r="C1459" s="1"/>
      <c r="D1459" s="2"/>
      <c r="E1459" s="1"/>
      <c r="F1459" s="1"/>
    </row>
    <row r="1460" spans="1:6" x14ac:dyDescent="0.2">
      <c r="A1460" s="1"/>
      <c r="B1460" s="1"/>
      <c r="C1460" s="1"/>
      <c r="D1460" s="2"/>
      <c r="E1460" s="1"/>
      <c r="F1460" s="1"/>
    </row>
    <row r="1461" spans="1:6" x14ac:dyDescent="0.2">
      <c r="A1461" s="1"/>
      <c r="B1461" s="1"/>
      <c r="C1461" s="1"/>
      <c r="D1461" s="2"/>
      <c r="E1461" s="1"/>
      <c r="F1461" s="1"/>
    </row>
    <row r="1462" spans="1:6" x14ac:dyDescent="0.2">
      <c r="A1462" s="1"/>
      <c r="B1462" s="1"/>
      <c r="C1462" s="1"/>
      <c r="D1462" s="2"/>
      <c r="E1462" s="1"/>
      <c r="F1462" s="1"/>
    </row>
    <row r="1463" spans="1:6" x14ac:dyDescent="0.2">
      <c r="A1463" s="1"/>
      <c r="B1463" s="1"/>
      <c r="C1463" s="1"/>
      <c r="D1463" s="2"/>
      <c r="E1463" s="1"/>
      <c r="F1463" s="1"/>
    </row>
    <row r="1464" spans="1:6" x14ac:dyDescent="0.2">
      <c r="A1464" s="1"/>
      <c r="B1464" s="1"/>
      <c r="C1464" s="1"/>
      <c r="D1464" s="2"/>
      <c r="E1464" s="1"/>
      <c r="F1464" s="1"/>
    </row>
    <row r="1465" spans="1:6" x14ac:dyDescent="0.2">
      <c r="A1465" s="1"/>
      <c r="B1465" s="1"/>
      <c r="C1465" s="1"/>
      <c r="D1465" s="2"/>
      <c r="E1465" s="1"/>
      <c r="F1465" s="1"/>
    </row>
    <row r="1466" spans="1:6" x14ac:dyDescent="0.2">
      <c r="A1466" s="1"/>
      <c r="B1466" s="1"/>
      <c r="C1466" s="1"/>
      <c r="D1466" s="2"/>
      <c r="E1466" s="1"/>
      <c r="F1466" s="1"/>
    </row>
    <row r="1467" spans="1:6" x14ac:dyDescent="0.2">
      <c r="A1467" s="1"/>
      <c r="B1467" s="1"/>
      <c r="C1467" s="1"/>
      <c r="D1467" s="2"/>
      <c r="E1467" s="1"/>
      <c r="F1467" s="1"/>
    </row>
    <row r="1468" spans="1:6" x14ac:dyDescent="0.2">
      <c r="A1468" s="1"/>
      <c r="B1468" s="1"/>
      <c r="C1468" s="1"/>
      <c r="D1468" s="2"/>
      <c r="E1468" s="1"/>
      <c r="F1468" s="1"/>
    </row>
    <row r="1469" spans="1:6" x14ac:dyDescent="0.2">
      <c r="A1469" s="1"/>
      <c r="B1469" s="1"/>
      <c r="C1469" s="1"/>
      <c r="D1469" s="2"/>
      <c r="E1469" s="1"/>
      <c r="F1469" s="1"/>
    </row>
    <row r="1470" spans="1:6" x14ac:dyDescent="0.2">
      <c r="A1470" s="1"/>
      <c r="B1470" s="1"/>
      <c r="C1470" s="1"/>
      <c r="D1470" s="2"/>
      <c r="E1470" s="1"/>
      <c r="F1470" s="1"/>
    </row>
    <row r="1471" spans="1:6" x14ac:dyDescent="0.2">
      <c r="A1471" s="1"/>
      <c r="B1471" s="1"/>
      <c r="C1471" s="1"/>
      <c r="D1471" s="2"/>
      <c r="E1471" s="1"/>
      <c r="F1471" s="1"/>
    </row>
    <row r="1472" spans="1:6" x14ac:dyDescent="0.2">
      <c r="A1472" s="1"/>
      <c r="B1472" s="1"/>
      <c r="C1472" s="1"/>
      <c r="D1472" s="2"/>
      <c r="E1472" s="1"/>
      <c r="F1472" s="1"/>
    </row>
    <row r="1473" spans="1:6" x14ac:dyDescent="0.2">
      <c r="A1473" s="1"/>
      <c r="B1473" s="1"/>
      <c r="C1473" s="1"/>
      <c r="D1473" s="2"/>
      <c r="E1473" s="1"/>
      <c r="F1473" s="1"/>
    </row>
    <row r="1474" spans="1:6" x14ac:dyDescent="0.2">
      <c r="A1474" s="1"/>
      <c r="B1474" s="1"/>
      <c r="C1474" s="1"/>
      <c r="D1474" s="2"/>
      <c r="E1474" s="1"/>
      <c r="F1474" s="1"/>
    </row>
    <row r="1475" spans="1:6" x14ac:dyDescent="0.2">
      <c r="A1475" s="1"/>
      <c r="B1475" s="1"/>
      <c r="C1475" s="1"/>
      <c r="D1475" s="2"/>
      <c r="E1475" s="1"/>
      <c r="F1475" s="1"/>
    </row>
    <row r="1476" spans="1:6" x14ac:dyDescent="0.2">
      <c r="A1476" s="1"/>
      <c r="B1476" s="1"/>
      <c r="C1476" s="1"/>
      <c r="D1476" s="2"/>
      <c r="E1476" s="1"/>
      <c r="F1476" s="1"/>
    </row>
    <row r="1477" spans="1:6" x14ac:dyDescent="0.2">
      <c r="A1477" s="1"/>
      <c r="B1477" s="1"/>
      <c r="C1477" s="1"/>
      <c r="D1477" s="2"/>
      <c r="E1477" s="1"/>
      <c r="F1477" s="1"/>
    </row>
    <row r="1478" spans="1:6" x14ac:dyDescent="0.2">
      <c r="A1478" s="1"/>
      <c r="B1478" s="1"/>
      <c r="C1478" s="1"/>
      <c r="D1478" s="2"/>
      <c r="E1478" s="1"/>
      <c r="F1478" s="1"/>
    </row>
    <row r="1479" spans="1:6" x14ac:dyDescent="0.2">
      <c r="A1479" s="1"/>
      <c r="B1479" s="1"/>
      <c r="C1479" s="1"/>
      <c r="D1479" s="2"/>
      <c r="E1479" s="1"/>
      <c r="F1479" s="1"/>
    </row>
    <row r="1480" spans="1:6" x14ac:dyDescent="0.2">
      <c r="A1480" s="1"/>
      <c r="B1480" s="1"/>
      <c r="C1480" s="1"/>
      <c r="D1480" s="2"/>
      <c r="E1480" s="1"/>
      <c r="F1480" s="1"/>
    </row>
    <row r="1481" spans="1:6" x14ac:dyDescent="0.2">
      <c r="A1481" s="1"/>
      <c r="B1481" s="1"/>
      <c r="C1481" s="1"/>
      <c r="D1481" s="2"/>
      <c r="E1481" s="1"/>
      <c r="F1481" s="1"/>
    </row>
    <row r="1482" spans="1:6" x14ac:dyDescent="0.2">
      <c r="A1482" s="1"/>
      <c r="B1482" s="1"/>
      <c r="C1482" s="1"/>
      <c r="D1482" s="2"/>
      <c r="E1482" s="1"/>
      <c r="F1482" s="1"/>
    </row>
    <row r="1483" spans="1:6" x14ac:dyDescent="0.2">
      <c r="A1483" s="1"/>
      <c r="B1483" s="1"/>
      <c r="C1483" s="1"/>
      <c r="D1483" s="2"/>
      <c r="E1483" s="1"/>
      <c r="F1483" s="1"/>
    </row>
    <row r="1484" spans="1:6" x14ac:dyDescent="0.2">
      <c r="A1484" s="1"/>
      <c r="B1484" s="1"/>
      <c r="C1484" s="1"/>
      <c r="D1484" s="2"/>
      <c r="E1484" s="1"/>
      <c r="F1484" s="1"/>
    </row>
    <row r="1485" spans="1:6" x14ac:dyDescent="0.2">
      <c r="A1485" s="1"/>
      <c r="B1485" s="1"/>
      <c r="C1485" s="1"/>
      <c r="D1485" s="2"/>
      <c r="E1485" s="1"/>
      <c r="F1485" s="1"/>
    </row>
    <row r="1486" spans="1:6" x14ac:dyDescent="0.2">
      <c r="A1486" s="1"/>
      <c r="B1486" s="1"/>
      <c r="C1486" s="1"/>
      <c r="D1486" s="2"/>
      <c r="E1486" s="1"/>
      <c r="F1486" s="1"/>
    </row>
    <row r="1487" spans="1:6" x14ac:dyDescent="0.2">
      <c r="A1487" s="1"/>
      <c r="B1487" s="1"/>
      <c r="C1487" s="1"/>
      <c r="D1487" s="2"/>
      <c r="E1487" s="1"/>
      <c r="F1487" s="1"/>
    </row>
    <row r="1488" spans="1:6" x14ac:dyDescent="0.2">
      <c r="A1488" s="1"/>
      <c r="B1488" s="1"/>
      <c r="C1488" s="1"/>
      <c r="D1488" s="2"/>
      <c r="E1488" s="1"/>
      <c r="F1488" s="1"/>
    </row>
    <row r="1489" spans="1:6" x14ac:dyDescent="0.2">
      <c r="A1489" s="1"/>
      <c r="B1489" s="1"/>
      <c r="C1489" s="1"/>
      <c r="D1489" s="2"/>
      <c r="E1489" s="1"/>
      <c r="F1489" s="1"/>
    </row>
    <row r="1490" spans="1:6" x14ac:dyDescent="0.2">
      <c r="A1490" s="1"/>
      <c r="B1490" s="1"/>
      <c r="C1490" s="1"/>
      <c r="D1490" s="2"/>
      <c r="E1490" s="1"/>
      <c r="F1490" s="1"/>
    </row>
    <row r="1491" spans="1:6" x14ac:dyDescent="0.2">
      <c r="A1491" s="1"/>
      <c r="B1491" s="1"/>
      <c r="C1491" s="1"/>
      <c r="D1491" s="2"/>
      <c r="E1491" s="1"/>
      <c r="F1491" s="1"/>
    </row>
    <row r="1492" spans="1:6" x14ac:dyDescent="0.2">
      <c r="A1492" s="1"/>
      <c r="B1492" s="1"/>
      <c r="C1492" s="1"/>
      <c r="D1492" s="2"/>
      <c r="E1492" s="1"/>
      <c r="F1492" s="1"/>
    </row>
    <row r="1493" spans="1:6" x14ac:dyDescent="0.2">
      <c r="A1493" s="1"/>
      <c r="B1493" s="1"/>
      <c r="C1493" s="1"/>
      <c r="D1493" s="2"/>
      <c r="E1493" s="1"/>
      <c r="F1493" s="1"/>
    </row>
    <row r="1494" spans="1:6" x14ac:dyDescent="0.2">
      <c r="A1494" s="1"/>
      <c r="B1494" s="1"/>
      <c r="C1494" s="1"/>
      <c r="D1494" s="2"/>
      <c r="E1494" s="1"/>
      <c r="F1494" s="1"/>
    </row>
    <row r="1495" spans="1:6" x14ac:dyDescent="0.2">
      <c r="A1495" s="1"/>
      <c r="B1495" s="1"/>
      <c r="C1495" s="1"/>
      <c r="D1495" s="2"/>
      <c r="E1495" s="1"/>
      <c r="F1495" s="1"/>
    </row>
    <row r="1496" spans="1:6" x14ac:dyDescent="0.2">
      <c r="A1496" s="1"/>
      <c r="B1496" s="1"/>
      <c r="C1496" s="1"/>
      <c r="D1496" s="2"/>
      <c r="E1496" s="1"/>
      <c r="F1496" s="1"/>
    </row>
    <row r="1497" spans="1:6" x14ac:dyDescent="0.2">
      <c r="A1497" s="1"/>
      <c r="B1497" s="1"/>
      <c r="C1497" s="1"/>
      <c r="D1497" s="2"/>
      <c r="E1497" s="1"/>
      <c r="F1497" s="1"/>
    </row>
    <row r="1498" spans="1:6" x14ac:dyDescent="0.2">
      <c r="A1498" s="1"/>
      <c r="B1498" s="1"/>
      <c r="C1498" s="1"/>
      <c r="D1498" s="2"/>
      <c r="E1498" s="1"/>
      <c r="F1498" s="1"/>
    </row>
    <row r="1499" spans="1:6" x14ac:dyDescent="0.2">
      <c r="A1499" s="1"/>
      <c r="B1499" s="1"/>
      <c r="C1499" s="1"/>
      <c r="D1499" s="2"/>
      <c r="E1499" s="1"/>
      <c r="F1499" s="1"/>
    </row>
    <row r="1500" spans="1:6" x14ac:dyDescent="0.2">
      <c r="A1500" s="1"/>
      <c r="B1500" s="1"/>
      <c r="C1500" s="1"/>
      <c r="D1500" s="2"/>
      <c r="E1500" s="1"/>
      <c r="F1500" s="1"/>
    </row>
    <row r="1501" spans="1:6" x14ac:dyDescent="0.2">
      <c r="A1501" s="1"/>
      <c r="B1501" s="1"/>
      <c r="C1501" s="1"/>
      <c r="D1501" s="2"/>
      <c r="E1501" s="1"/>
      <c r="F1501" s="1"/>
    </row>
    <row r="1502" spans="1:6" x14ac:dyDescent="0.2">
      <c r="A1502" s="1"/>
      <c r="B1502" s="1"/>
      <c r="C1502" s="1"/>
      <c r="D1502" s="2"/>
      <c r="E1502" s="1"/>
      <c r="F1502" s="1"/>
    </row>
    <row r="1503" spans="1:6" x14ac:dyDescent="0.2">
      <c r="A1503" s="1"/>
      <c r="B1503" s="1"/>
      <c r="C1503" s="1"/>
      <c r="D1503" s="2"/>
      <c r="E1503" s="1"/>
      <c r="F1503" s="1"/>
    </row>
    <row r="1504" spans="1:6" x14ac:dyDescent="0.2">
      <c r="A1504" s="1"/>
      <c r="B1504" s="1"/>
      <c r="C1504" s="1"/>
      <c r="D1504" s="2"/>
      <c r="E1504" s="1"/>
      <c r="F1504" s="1"/>
    </row>
    <row r="1505" spans="1:6" x14ac:dyDescent="0.2">
      <c r="A1505" s="1"/>
      <c r="B1505" s="1"/>
      <c r="C1505" s="1"/>
      <c r="D1505" s="2"/>
      <c r="E1505" s="1"/>
      <c r="F1505" s="1"/>
    </row>
    <row r="1506" spans="1:6" x14ac:dyDescent="0.2">
      <c r="A1506" s="1"/>
      <c r="B1506" s="1"/>
      <c r="C1506" s="1"/>
      <c r="D1506" s="2"/>
      <c r="E1506" s="1"/>
      <c r="F1506" s="1"/>
    </row>
    <row r="1507" spans="1:6" x14ac:dyDescent="0.2">
      <c r="A1507" s="1"/>
      <c r="B1507" s="1"/>
      <c r="C1507" s="1"/>
      <c r="D1507" s="2"/>
      <c r="E1507" s="1"/>
      <c r="F1507" s="1"/>
    </row>
    <row r="1508" spans="1:6" x14ac:dyDescent="0.2">
      <c r="A1508" s="1"/>
      <c r="B1508" s="1"/>
      <c r="C1508" s="1"/>
      <c r="D1508" s="2"/>
      <c r="E1508" s="1"/>
      <c r="F1508" s="1"/>
    </row>
    <row r="1509" spans="1:6" x14ac:dyDescent="0.2">
      <c r="A1509" s="1"/>
      <c r="B1509" s="1"/>
      <c r="C1509" s="1"/>
      <c r="D1509" s="2"/>
      <c r="E1509" s="1"/>
      <c r="F1509" s="1"/>
    </row>
    <row r="1510" spans="1:6" x14ac:dyDescent="0.2">
      <c r="A1510" s="1"/>
      <c r="B1510" s="1"/>
      <c r="C1510" s="1"/>
      <c r="D1510" s="2"/>
      <c r="E1510" s="1"/>
      <c r="F1510" s="1"/>
    </row>
    <row r="1511" spans="1:6" x14ac:dyDescent="0.2">
      <c r="A1511" s="1"/>
      <c r="B1511" s="1"/>
      <c r="C1511" s="1"/>
      <c r="D1511" s="2"/>
      <c r="E1511" s="1"/>
      <c r="F1511" s="1"/>
    </row>
    <row r="1512" spans="1:6" x14ac:dyDescent="0.2">
      <c r="A1512" s="1"/>
      <c r="B1512" s="1"/>
      <c r="C1512" s="1"/>
      <c r="D1512" s="2"/>
      <c r="E1512" s="1"/>
      <c r="F1512" s="1"/>
    </row>
    <row r="1513" spans="1:6" x14ac:dyDescent="0.2">
      <c r="A1513" s="1"/>
      <c r="B1513" s="1"/>
      <c r="C1513" s="1"/>
      <c r="D1513" s="2"/>
      <c r="E1513" s="1"/>
      <c r="F1513" s="1"/>
    </row>
    <row r="1514" spans="1:6" x14ac:dyDescent="0.2">
      <c r="A1514" s="1"/>
      <c r="B1514" s="1"/>
      <c r="C1514" s="1"/>
      <c r="D1514" s="2"/>
      <c r="E1514" s="1"/>
      <c r="F1514" s="1"/>
    </row>
    <row r="1515" spans="1:6" x14ac:dyDescent="0.2">
      <c r="A1515" s="1"/>
      <c r="B1515" s="1"/>
      <c r="C1515" s="1"/>
      <c r="D1515" s="2"/>
      <c r="E1515" s="1"/>
      <c r="F1515" s="1"/>
    </row>
    <row r="1516" spans="1:6" x14ac:dyDescent="0.2">
      <c r="A1516" s="1"/>
      <c r="B1516" s="1"/>
      <c r="C1516" s="1"/>
      <c r="D1516" s="2"/>
      <c r="E1516" s="1"/>
      <c r="F1516" s="1"/>
    </row>
    <row r="1517" spans="1:6" x14ac:dyDescent="0.2">
      <c r="A1517" s="1"/>
      <c r="B1517" s="1"/>
      <c r="C1517" s="1"/>
      <c r="D1517" s="2"/>
      <c r="E1517" s="1"/>
      <c r="F1517" s="1"/>
    </row>
    <row r="1518" spans="1:6" x14ac:dyDescent="0.2">
      <c r="A1518" s="1"/>
      <c r="B1518" s="1"/>
      <c r="C1518" s="1"/>
      <c r="D1518" s="2"/>
      <c r="E1518" s="1"/>
      <c r="F1518" s="1"/>
    </row>
    <row r="1519" spans="1:6" x14ac:dyDescent="0.2">
      <c r="A1519" s="1"/>
      <c r="B1519" s="1"/>
      <c r="C1519" s="1"/>
      <c r="D1519" s="2"/>
      <c r="E1519" s="1"/>
      <c r="F1519" s="1"/>
    </row>
    <row r="1520" spans="1:6" x14ac:dyDescent="0.2">
      <c r="A1520" s="1"/>
      <c r="B1520" s="1"/>
      <c r="C1520" s="1"/>
      <c r="D1520" s="2"/>
      <c r="E1520" s="1"/>
      <c r="F1520" s="1"/>
    </row>
    <row r="1521" spans="1:6" x14ac:dyDescent="0.2">
      <c r="A1521" s="1"/>
      <c r="B1521" s="1"/>
      <c r="C1521" s="1"/>
      <c r="D1521" s="2"/>
      <c r="E1521" s="1"/>
      <c r="F1521" s="1"/>
    </row>
    <row r="1522" spans="1:6" x14ac:dyDescent="0.2">
      <c r="A1522" s="1"/>
      <c r="B1522" s="1"/>
      <c r="C1522" s="1"/>
      <c r="D1522" s="2"/>
      <c r="E1522" s="1"/>
      <c r="F1522" s="1"/>
    </row>
    <row r="1523" spans="1:6" x14ac:dyDescent="0.2">
      <c r="A1523" s="1"/>
      <c r="B1523" s="1"/>
      <c r="C1523" s="1"/>
      <c r="D1523" s="2"/>
      <c r="E1523" s="1"/>
      <c r="F1523" s="1"/>
    </row>
    <row r="1524" spans="1:6" x14ac:dyDescent="0.2">
      <c r="A1524" s="1"/>
      <c r="B1524" s="1"/>
      <c r="C1524" s="1"/>
      <c r="D1524" s="2"/>
      <c r="E1524" s="1"/>
      <c r="F1524" s="1"/>
    </row>
    <row r="1525" spans="1:6" x14ac:dyDescent="0.2">
      <c r="A1525" s="1"/>
      <c r="B1525" s="1"/>
      <c r="C1525" s="1"/>
      <c r="D1525" s="2"/>
      <c r="E1525" s="1"/>
      <c r="F1525" s="1"/>
    </row>
    <row r="1526" spans="1:6" x14ac:dyDescent="0.2">
      <c r="A1526" s="1"/>
      <c r="B1526" s="1"/>
      <c r="C1526" s="1"/>
      <c r="D1526" s="2"/>
      <c r="E1526" s="1"/>
      <c r="F1526" s="1"/>
    </row>
    <row r="1527" spans="1:6" x14ac:dyDescent="0.2">
      <c r="A1527" s="1"/>
      <c r="B1527" s="1"/>
      <c r="C1527" s="1"/>
      <c r="D1527" s="2"/>
      <c r="E1527" s="1"/>
      <c r="F1527" s="1"/>
    </row>
    <row r="1528" spans="1:6" x14ac:dyDescent="0.2">
      <c r="A1528" s="1"/>
      <c r="B1528" s="1"/>
      <c r="C1528" s="1"/>
      <c r="D1528" s="2"/>
      <c r="E1528" s="1"/>
      <c r="F1528" s="1"/>
    </row>
    <row r="1529" spans="1:6" x14ac:dyDescent="0.2">
      <c r="A1529" s="1"/>
      <c r="B1529" s="1"/>
      <c r="C1529" s="1"/>
      <c r="D1529" s="2"/>
      <c r="E1529" s="1"/>
      <c r="F1529" s="1"/>
    </row>
    <row r="1530" spans="1:6" x14ac:dyDescent="0.2">
      <c r="A1530" s="1"/>
      <c r="B1530" s="1"/>
      <c r="C1530" s="1"/>
      <c r="D1530" s="2"/>
      <c r="E1530" s="1"/>
      <c r="F1530" s="1"/>
    </row>
    <row r="1531" spans="1:6" x14ac:dyDescent="0.2">
      <c r="A1531" s="1"/>
      <c r="B1531" s="1"/>
      <c r="C1531" s="1"/>
      <c r="D1531" s="2"/>
      <c r="E1531" s="1"/>
      <c r="F1531" s="1"/>
    </row>
    <row r="1532" spans="1:6" x14ac:dyDescent="0.2">
      <c r="A1532" s="1"/>
      <c r="B1532" s="1"/>
      <c r="C1532" s="1"/>
      <c r="D1532" s="2"/>
      <c r="E1532" s="1"/>
      <c r="F1532" s="1"/>
    </row>
    <row r="1533" spans="1:6" x14ac:dyDescent="0.2">
      <c r="A1533" s="1"/>
      <c r="B1533" s="1"/>
      <c r="C1533" s="1"/>
      <c r="D1533" s="2"/>
      <c r="E1533" s="1"/>
      <c r="F1533" s="1"/>
    </row>
    <row r="1534" spans="1:6" x14ac:dyDescent="0.2">
      <c r="A1534" s="1"/>
      <c r="B1534" s="1"/>
      <c r="C1534" s="1"/>
      <c r="D1534" s="2"/>
      <c r="E1534" s="1"/>
      <c r="F1534" s="1"/>
    </row>
    <row r="1535" spans="1:6" x14ac:dyDescent="0.2">
      <c r="A1535" s="1"/>
      <c r="B1535" s="1"/>
      <c r="C1535" s="1"/>
      <c r="D1535" s="2"/>
      <c r="E1535" s="1"/>
      <c r="F1535" s="1"/>
    </row>
    <row r="1536" spans="1:6" x14ac:dyDescent="0.2">
      <c r="A1536" s="1"/>
      <c r="B1536" s="1"/>
      <c r="C1536" s="1"/>
      <c r="D1536" s="2"/>
      <c r="E1536" s="1"/>
      <c r="F1536" s="1"/>
    </row>
    <row r="1537" spans="1:6" x14ac:dyDescent="0.2">
      <c r="A1537" s="1"/>
      <c r="B1537" s="1"/>
      <c r="C1537" s="1"/>
      <c r="D1537" s="2"/>
      <c r="E1537" s="1"/>
      <c r="F1537" s="1"/>
    </row>
    <row r="1538" spans="1:6" x14ac:dyDescent="0.2">
      <c r="A1538" s="1"/>
      <c r="B1538" s="1"/>
      <c r="C1538" s="1"/>
      <c r="D1538" s="2"/>
      <c r="E1538" s="1"/>
      <c r="F1538" s="1"/>
    </row>
    <row r="1539" spans="1:6" x14ac:dyDescent="0.2">
      <c r="A1539" s="1"/>
      <c r="B1539" s="1"/>
      <c r="C1539" s="1"/>
      <c r="D1539" s="2"/>
      <c r="E1539" s="1"/>
      <c r="F1539" s="1"/>
    </row>
    <row r="1540" spans="1:6" x14ac:dyDescent="0.2">
      <c r="A1540" s="1"/>
      <c r="B1540" s="1"/>
      <c r="C1540" s="1"/>
      <c r="D1540" s="2"/>
      <c r="E1540" s="1"/>
      <c r="F1540" s="1"/>
    </row>
    <row r="1541" spans="1:6" x14ac:dyDescent="0.2">
      <c r="A1541" s="1"/>
      <c r="B1541" s="1"/>
      <c r="C1541" s="1"/>
      <c r="D1541" s="2"/>
      <c r="E1541" s="1"/>
      <c r="F1541" s="1"/>
    </row>
    <row r="1542" spans="1:6" x14ac:dyDescent="0.2">
      <c r="A1542" s="1"/>
      <c r="B1542" s="1"/>
      <c r="C1542" s="1"/>
      <c r="D1542" s="2"/>
      <c r="E1542" s="1"/>
      <c r="F1542" s="1"/>
    </row>
    <row r="1543" spans="1:6" x14ac:dyDescent="0.2">
      <c r="A1543" s="1"/>
      <c r="B1543" s="1"/>
      <c r="C1543" s="1"/>
      <c r="D1543" s="2"/>
      <c r="E1543" s="1"/>
      <c r="F1543" s="1"/>
    </row>
    <row r="1544" spans="1:6" x14ac:dyDescent="0.2">
      <c r="A1544" s="1"/>
      <c r="B1544" s="1"/>
      <c r="C1544" s="1"/>
      <c r="D1544" s="2"/>
      <c r="E1544" s="1"/>
      <c r="F1544" s="1"/>
    </row>
    <row r="1545" spans="1:6" x14ac:dyDescent="0.2">
      <c r="A1545" s="1"/>
      <c r="B1545" s="1"/>
      <c r="C1545" s="1"/>
      <c r="D1545" s="2"/>
      <c r="E1545" s="1"/>
      <c r="F1545" s="1"/>
    </row>
    <row r="1546" spans="1:6" x14ac:dyDescent="0.2">
      <c r="A1546" s="1"/>
      <c r="B1546" s="1"/>
      <c r="C1546" s="1"/>
      <c r="D1546" s="2"/>
      <c r="E1546" s="1"/>
      <c r="F1546" s="1"/>
    </row>
    <row r="1547" spans="1:6" x14ac:dyDescent="0.2">
      <c r="A1547" s="1"/>
      <c r="B1547" s="1"/>
      <c r="C1547" s="1"/>
      <c r="D1547" s="2"/>
      <c r="E1547" s="1"/>
      <c r="F1547" s="1"/>
    </row>
    <row r="1548" spans="1:6" x14ac:dyDescent="0.2">
      <c r="A1548" s="1"/>
      <c r="B1548" s="1"/>
      <c r="C1548" s="1"/>
      <c r="D1548" s="2"/>
      <c r="E1548" s="1"/>
      <c r="F1548" s="1"/>
    </row>
    <row r="1549" spans="1:6" x14ac:dyDescent="0.2">
      <c r="A1549" s="1"/>
      <c r="B1549" s="1"/>
      <c r="C1549" s="1"/>
      <c r="D1549" s="2"/>
      <c r="E1549" s="1"/>
      <c r="F1549" s="1"/>
    </row>
    <row r="1550" spans="1:6" x14ac:dyDescent="0.2">
      <c r="A1550" s="1"/>
      <c r="B1550" s="1"/>
      <c r="C1550" s="1"/>
      <c r="D1550" s="2"/>
      <c r="E1550" s="1"/>
      <c r="F1550" s="1"/>
    </row>
    <row r="1551" spans="1:6" x14ac:dyDescent="0.2">
      <c r="A1551" s="1"/>
      <c r="B1551" s="1"/>
      <c r="C1551" s="1"/>
      <c r="D1551" s="2"/>
      <c r="E1551" s="1"/>
      <c r="F1551" s="1"/>
    </row>
    <row r="1552" spans="1:6" x14ac:dyDescent="0.2">
      <c r="A1552" s="1"/>
      <c r="B1552" s="1"/>
      <c r="C1552" s="1"/>
      <c r="D1552" s="2"/>
      <c r="E1552" s="1"/>
      <c r="F1552" s="1"/>
    </row>
    <row r="1553" spans="1:6" x14ac:dyDescent="0.2">
      <c r="A1553" s="1"/>
      <c r="B1553" s="1"/>
      <c r="C1553" s="1"/>
      <c r="D1553" s="2"/>
      <c r="E1553" s="1"/>
      <c r="F1553" s="1"/>
    </row>
    <row r="1554" spans="1:6" x14ac:dyDescent="0.2">
      <c r="A1554" s="1"/>
      <c r="B1554" s="1"/>
      <c r="C1554" s="1"/>
      <c r="D1554" s="2"/>
      <c r="E1554" s="1"/>
      <c r="F1554" s="1"/>
    </row>
    <row r="1555" spans="1:6" x14ac:dyDescent="0.2">
      <c r="A1555" s="1"/>
      <c r="B1555" s="1"/>
      <c r="C1555" s="1"/>
      <c r="D1555" s="2"/>
      <c r="E1555" s="1"/>
      <c r="F1555" s="1"/>
    </row>
    <row r="1556" spans="1:6" x14ac:dyDescent="0.2">
      <c r="A1556" s="1"/>
      <c r="B1556" s="1"/>
      <c r="C1556" s="1"/>
      <c r="D1556" s="2"/>
      <c r="E1556" s="1"/>
      <c r="F1556" s="1"/>
    </row>
    <row r="1557" spans="1:6" x14ac:dyDescent="0.2">
      <c r="A1557" s="1"/>
      <c r="B1557" s="1"/>
      <c r="C1557" s="1"/>
      <c r="D1557" s="2"/>
      <c r="E1557" s="1"/>
      <c r="F1557" s="1"/>
    </row>
    <row r="1558" spans="1:6" x14ac:dyDescent="0.2">
      <c r="A1558" s="1"/>
      <c r="B1558" s="1"/>
      <c r="C1558" s="1"/>
      <c r="D1558" s="2"/>
      <c r="E1558" s="1"/>
      <c r="F1558" s="1"/>
    </row>
    <row r="1559" spans="1:6" x14ac:dyDescent="0.2">
      <c r="A1559" s="1"/>
      <c r="B1559" s="1"/>
      <c r="C1559" s="1"/>
      <c r="D1559" s="2"/>
      <c r="E1559" s="1"/>
      <c r="F1559" s="1"/>
    </row>
    <row r="1560" spans="1:6" x14ac:dyDescent="0.2">
      <c r="A1560" s="1"/>
      <c r="B1560" s="1"/>
      <c r="C1560" s="1"/>
      <c r="D1560" s="2"/>
      <c r="E1560" s="1"/>
      <c r="F1560" s="1"/>
    </row>
    <row r="1561" spans="1:6" x14ac:dyDescent="0.2">
      <c r="A1561" s="1"/>
      <c r="B1561" s="1"/>
      <c r="C1561" s="1"/>
      <c r="D1561" s="2"/>
      <c r="E1561" s="1"/>
      <c r="F1561" s="1"/>
    </row>
    <row r="1562" spans="1:6" x14ac:dyDescent="0.2">
      <c r="A1562" s="1"/>
      <c r="B1562" s="1"/>
      <c r="C1562" s="1"/>
      <c r="D1562" s="2"/>
      <c r="E1562" s="1"/>
      <c r="F1562" s="1"/>
    </row>
    <row r="1563" spans="1:6" x14ac:dyDescent="0.2">
      <c r="A1563" s="1"/>
      <c r="B1563" s="1"/>
      <c r="C1563" s="1"/>
      <c r="D1563" s="2"/>
      <c r="E1563" s="1"/>
      <c r="F1563" s="1"/>
    </row>
    <row r="1564" spans="1:6" x14ac:dyDescent="0.2">
      <c r="A1564" s="1"/>
      <c r="B1564" s="1"/>
      <c r="C1564" s="1"/>
      <c r="D1564" s="2"/>
      <c r="E1564" s="1"/>
      <c r="F1564" s="1"/>
    </row>
    <row r="1565" spans="1:6" x14ac:dyDescent="0.2">
      <c r="A1565" s="1"/>
      <c r="B1565" s="1"/>
      <c r="C1565" s="1"/>
      <c r="D1565" s="2"/>
      <c r="E1565" s="1"/>
      <c r="F1565" s="1"/>
    </row>
    <row r="1566" spans="1:6" x14ac:dyDescent="0.2">
      <c r="A1566" s="1"/>
      <c r="B1566" s="1"/>
      <c r="C1566" s="1"/>
      <c r="D1566" s="2"/>
      <c r="E1566" s="1"/>
      <c r="F1566" s="1"/>
    </row>
    <row r="1567" spans="1:6" x14ac:dyDescent="0.2">
      <c r="A1567" s="1"/>
      <c r="B1567" s="1"/>
      <c r="C1567" s="1"/>
      <c r="D1567" s="2"/>
      <c r="E1567" s="1"/>
      <c r="F1567" s="1"/>
    </row>
    <row r="1568" spans="1:6" x14ac:dyDescent="0.2">
      <c r="A1568" s="1"/>
      <c r="B1568" s="1"/>
      <c r="C1568" s="1"/>
      <c r="D1568" s="2"/>
      <c r="E1568" s="1"/>
      <c r="F1568" s="1"/>
    </row>
    <row r="1569" spans="1:6" x14ac:dyDescent="0.2">
      <c r="A1569" s="1"/>
      <c r="B1569" s="1"/>
      <c r="C1569" s="1"/>
      <c r="D1569" s="2"/>
      <c r="E1569" s="1"/>
      <c r="F1569" s="1"/>
    </row>
    <row r="1570" spans="1:6" x14ac:dyDescent="0.2">
      <c r="A1570" s="1"/>
      <c r="B1570" s="1"/>
      <c r="C1570" s="1"/>
      <c r="D1570" s="2"/>
      <c r="E1570" s="1"/>
      <c r="F1570" s="1"/>
    </row>
    <row r="1571" spans="1:6" x14ac:dyDescent="0.2">
      <c r="A1571" s="1"/>
      <c r="B1571" s="1"/>
      <c r="C1571" s="1"/>
      <c r="D1571" s="2"/>
      <c r="E1571" s="1"/>
      <c r="F1571" s="1"/>
    </row>
    <row r="1572" spans="1:6" x14ac:dyDescent="0.2">
      <c r="A1572" s="1"/>
      <c r="B1572" s="1"/>
      <c r="C1572" s="1"/>
      <c r="D1572" s="2"/>
      <c r="E1572" s="1"/>
      <c r="F1572" s="1"/>
    </row>
    <row r="1573" spans="1:6" x14ac:dyDescent="0.2">
      <c r="A1573" s="1"/>
      <c r="B1573" s="1"/>
      <c r="C1573" s="1"/>
      <c r="D1573" s="2"/>
      <c r="E1573" s="1"/>
      <c r="F1573" s="1"/>
    </row>
    <row r="1574" spans="1:6" x14ac:dyDescent="0.2">
      <c r="A1574" s="1"/>
      <c r="B1574" s="1"/>
      <c r="C1574" s="1"/>
      <c r="D1574" s="2"/>
      <c r="E1574" s="1"/>
      <c r="F1574" s="1"/>
    </row>
    <row r="1575" spans="1:6" x14ac:dyDescent="0.2">
      <c r="A1575" s="1"/>
      <c r="B1575" s="1"/>
      <c r="C1575" s="1"/>
      <c r="D1575" s="2"/>
      <c r="E1575" s="1"/>
      <c r="F1575" s="1"/>
    </row>
    <row r="1576" spans="1:6" x14ac:dyDescent="0.2">
      <c r="A1576" s="1"/>
      <c r="B1576" s="1"/>
      <c r="C1576" s="1"/>
      <c r="D1576" s="2"/>
      <c r="E1576" s="1"/>
      <c r="F1576" s="1"/>
    </row>
    <row r="1577" spans="1:6" x14ac:dyDescent="0.2">
      <c r="A1577" s="1"/>
      <c r="B1577" s="1"/>
      <c r="C1577" s="1"/>
      <c r="D1577" s="2"/>
      <c r="E1577" s="1"/>
      <c r="F1577" s="1"/>
    </row>
    <row r="1578" spans="1:6" x14ac:dyDescent="0.2">
      <c r="A1578" s="1"/>
      <c r="B1578" s="1"/>
      <c r="C1578" s="1"/>
      <c r="D1578" s="2"/>
      <c r="E1578" s="1"/>
      <c r="F1578" s="1"/>
    </row>
    <row r="1579" spans="1:6" x14ac:dyDescent="0.2">
      <c r="A1579" s="1"/>
      <c r="B1579" s="1"/>
      <c r="C1579" s="1"/>
      <c r="D1579" s="2"/>
      <c r="E1579" s="1"/>
      <c r="F1579" s="1"/>
    </row>
    <row r="1580" spans="1:6" x14ac:dyDescent="0.2">
      <c r="A1580" s="1"/>
      <c r="B1580" s="1"/>
      <c r="C1580" s="1"/>
      <c r="D1580" s="2"/>
      <c r="E1580" s="1"/>
      <c r="F1580" s="1"/>
    </row>
    <row r="1581" spans="1:6" x14ac:dyDescent="0.2">
      <c r="A1581" s="1"/>
      <c r="B1581" s="1"/>
      <c r="C1581" s="1"/>
      <c r="D1581" s="2"/>
      <c r="E1581" s="1"/>
      <c r="F1581" s="1"/>
    </row>
    <row r="1582" spans="1:6" x14ac:dyDescent="0.2">
      <c r="A1582" s="1"/>
      <c r="B1582" s="1"/>
      <c r="C1582" s="1"/>
      <c r="D1582" s="2"/>
      <c r="E1582" s="1"/>
      <c r="F1582" s="1"/>
    </row>
    <row r="1583" spans="1:6" x14ac:dyDescent="0.2">
      <c r="A1583" s="1"/>
      <c r="B1583" s="1"/>
      <c r="C1583" s="1"/>
      <c r="D1583" s="2"/>
      <c r="E1583" s="1"/>
      <c r="F1583" s="1"/>
    </row>
    <row r="1584" spans="1:6" x14ac:dyDescent="0.2">
      <c r="A1584" s="1"/>
      <c r="B1584" s="1"/>
      <c r="C1584" s="1"/>
      <c r="D1584" s="2"/>
      <c r="E1584" s="1"/>
      <c r="F1584" s="1"/>
    </row>
    <row r="1585" spans="1:6" x14ac:dyDescent="0.2">
      <c r="A1585" s="1"/>
      <c r="B1585" s="1"/>
      <c r="C1585" s="1"/>
      <c r="D1585" s="2"/>
      <c r="E1585" s="1"/>
      <c r="F1585" s="1"/>
    </row>
    <row r="1586" spans="1:6" x14ac:dyDescent="0.2">
      <c r="A1586" s="1"/>
      <c r="B1586" s="1"/>
      <c r="C1586" s="1"/>
      <c r="D1586" s="2"/>
      <c r="E1586" s="1"/>
      <c r="F1586" s="1"/>
    </row>
    <row r="1587" spans="1:6" x14ac:dyDescent="0.2">
      <c r="A1587" s="1"/>
      <c r="B1587" s="1"/>
      <c r="C1587" s="1"/>
      <c r="D1587" s="2"/>
      <c r="E1587" s="1"/>
      <c r="F1587" s="1"/>
    </row>
    <row r="1588" spans="1:6" x14ac:dyDescent="0.2">
      <c r="A1588" s="1"/>
      <c r="B1588" s="1"/>
      <c r="C1588" s="1"/>
      <c r="D1588" s="2"/>
      <c r="E1588" s="1"/>
      <c r="F1588" s="1"/>
    </row>
    <row r="1589" spans="1:6" x14ac:dyDescent="0.2">
      <c r="A1589" s="1"/>
      <c r="B1589" s="1"/>
      <c r="C1589" s="1"/>
      <c r="D1589" s="2"/>
      <c r="E1589" s="1"/>
      <c r="F1589" s="1"/>
    </row>
    <row r="1590" spans="1:6" x14ac:dyDescent="0.2">
      <c r="A1590" s="1"/>
      <c r="B1590" s="1"/>
      <c r="C1590" s="1"/>
      <c r="D1590" s="2"/>
      <c r="E1590" s="1"/>
      <c r="F1590" s="1"/>
    </row>
    <row r="1591" spans="1:6" x14ac:dyDescent="0.2">
      <c r="A1591" s="1"/>
      <c r="B1591" s="1"/>
      <c r="C1591" s="1"/>
      <c r="D1591" s="2"/>
      <c r="E1591" s="1"/>
      <c r="F1591" s="1"/>
    </row>
    <row r="1592" spans="1:6" x14ac:dyDescent="0.2">
      <c r="A1592" s="1"/>
      <c r="B1592" s="1"/>
      <c r="C1592" s="1"/>
      <c r="D1592" s="2"/>
      <c r="E1592" s="1"/>
      <c r="F1592" s="1"/>
    </row>
    <row r="1593" spans="1:6" x14ac:dyDescent="0.2">
      <c r="A1593" s="1"/>
      <c r="B1593" s="1"/>
      <c r="C1593" s="1"/>
      <c r="D1593" s="2"/>
      <c r="E1593" s="1"/>
      <c r="F1593" s="1"/>
    </row>
    <row r="1594" spans="1:6" x14ac:dyDescent="0.2">
      <c r="A1594" s="1"/>
      <c r="B1594" s="1"/>
      <c r="C1594" s="1"/>
      <c r="D1594" s="2"/>
      <c r="E1594" s="1"/>
      <c r="F1594" s="1"/>
    </row>
    <row r="1595" spans="1:6" x14ac:dyDescent="0.2">
      <c r="A1595" s="1"/>
      <c r="B1595" s="1"/>
      <c r="C1595" s="1"/>
      <c r="D1595" s="2"/>
      <c r="E1595" s="1"/>
      <c r="F1595" s="1"/>
    </row>
    <row r="1596" spans="1:6" x14ac:dyDescent="0.2">
      <c r="A1596" s="1"/>
      <c r="B1596" s="1"/>
      <c r="C1596" s="1"/>
      <c r="D1596" s="2"/>
      <c r="E1596" s="1"/>
      <c r="F1596" s="1"/>
    </row>
    <row r="1597" spans="1:6" x14ac:dyDescent="0.2">
      <c r="A1597" s="1"/>
      <c r="B1597" s="1"/>
      <c r="C1597" s="1"/>
      <c r="D1597" s="2"/>
      <c r="E1597" s="1"/>
      <c r="F1597" s="1"/>
    </row>
    <row r="1598" spans="1:6" x14ac:dyDescent="0.2">
      <c r="A1598" s="1"/>
      <c r="B1598" s="1"/>
      <c r="C1598" s="1"/>
      <c r="D1598" s="2"/>
      <c r="E1598" s="1"/>
      <c r="F1598" s="1"/>
    </row>
    <row r="1599" spans="1:6" x14ac:dyDescent="0.2">
      <c r="A1599" s="1"/>
      <c r="B1599" s="1"/>
      <c r="C1599" s="1"/>
      <c r="D1599" s="2"/>
      <c r="E1599" s="1"/>
      <c r="F1599" s="1"/>
    </row>
    <row r="1600" spans="1:6" x14ac:dyDescent="0.2">
      <c r="A1600" s="1"/>
      <c r="B1600" s="1"/>
      <c r="C1600" s="1"/>
      <c r="D1600" s="2"/>
      <c r="E1600" s="1"/>
      <c r="F1600" s="1"/>
    </row>
    <row r="1601" spans="1:6" x14ac:dyDescent="0.2">
      <c r="A1601" s="1"/>
      <c r="B1601" s="1"/>
      <c r="C1601" s="1"/>
      <c r="D1601" s="2"/>
      <c r="E1601" s="1"/>
      <c r="F1601" s="1"/>
    </row>
    <row r="1602" spans="1:6" x14ac:dyDescent="0.2">
      <c r="A1602" s="1"/>
      <c r="B1602" s="1"/>
      <c r="C1602" s="1"/>
      <c r="D1602" s="2"/>
      <c r="E1602" s="1"/>
      <c r="F1602" s="1"/>
    </row>
    <row r="1603" spans="1:6" x14ac:dyDescent="0.2">
      <c r="A1603" s="1"/>
      <c r="B1603" s="1"/>
      <c r="C1603" s="1"/>
      <c r="D1603" s="2"/>
      <c r="E1603" s="1"/>
      <c r="F1603" s="1"/>
    </row>
    <row r="1604" spans="1:6" x14ac:dyDescent="0.2">
      <c r="A1604" s="1"/>
      <c r="B1604" s="1"/>
      <c r="C1604" s="1"/>
      <c r="D1604" s="2"/>
      <c r="E1604" s="1"/>
      <c r="F1604" s="1"/>
    </row>
    <row r="1605" spans="1:6" x14ac:dyDescent="0.2">
      <c r="A1605" s="1"/>
      <c r="B1605" s="1"/>
      <c r="C1605" s="1"/>
      <c r="D1605" s="2"/>
      <c r="E1605" s="1"/>
      <c r="F1605" s="1"/>
    </row>
    <row r="1606" spans="1:6" x14ac:dyDescent="0.2">
      <c r="A1606" s="1"/>
      <c r="B1606" s="1"/>
      <c r="C1606" s="1"/>
      <c r="D1606" s="2"/>
      <c r="E1606" s="1"/>
      <c r="F1606" s="1"/>
    </row>
    <row r="1607" spans="1:6" x14ac:dyDescent="0.2">
      <c r="A1607" s="1"/>
      <c r="B1607" s="1"/>
      <c r="C1607" s="1"/>
      <c r="D1607" s="2"/>
      <c r="E1607" s="1"/>
      <c r="F1607" s="1"/>
    </row>
    <row r="1608" spans="1:6" x14ac:dyDescent="0.2">
      <c r="A1608" s="1"/>
      <c r="B1608" s="1"/>
      <c r="C1608" s="1"/>
      <c r="D1608" s="2"/>
      <c r="E1608" s="1"/>
      <c r="F1608" s="1"/>
    </row>
    <row r="1609" spans="1:6" x14ac:dyDescent="0.2">
      <c r="A1609" s="1"/>
      <c r="B1609" s="1"/>
      <c r="C1609" s="1"/>
      <c r="D1609" s="2"/>
      <c r="E1609" s="1"/>
      <c r="F1609" s="1"/>
    </row>
    <row r="1610" spans="1:6" x14ac:dyDescent="0.2">
      <c r="A1610" s="1"/>
      <c r="B1610" s="1"/>
      <c r="C1610" s="1"/>
      <c r="D1610" s="2"/>
      <c r="E1610" s="1"/>
      <c r="F1610" s="1"/>
    </row>
    <row r="1611" spans="1:6" x14ac:dyDescent="0.2">
      <c r="A1611" s="1"/>
      <c r="B1611" s="1"/>
      <c r="C1611" s="1"/>
      <c r="D1611" s="2"/>
      <c r="E1611" s="1"/>
      <c r="F1611" s="1"/>
    </row>
    <row r="1612" spans="1:6" x14ac:dyDescent="0.2">
      <c r="A1612" s="1"/>
      <c r="B1612" s="1"/>
      <c r="C1612" s="1"/>
      <c r="D1612" s="2"/>
      <c r="E1612" s="1"/>
      <c r="F1612" s="1"/>
    </row>
    <row r="1613" spans="1:6" x14ac:dyDescent="0.2">
      <c r="A1613" s="1"/>
      <c r="B1613" s="1"/>
      <c r="C1613" s="1"/>
      <c r="D1613" s="2"/>
      <c r="E1613" s="1"/>
      <c r="F1613" s="1"/>
    </row>
    <row r="1614" spans="1:6" x14ac:dyDescent="0.2">
      <c r="A1614" s="1"/>
      <c r="B1614" s="1"/>
      <c r="C1614" s="1"/>
      <c r="D1614" s="2"/>
      <c r="E1614" s="1"/>
      <c r="F1614" s="1"/>
    </row>
    <row r="1615" spans="1:6" x14ac:dyDescent="0.2">
      <c r="A1615" s="1"/>
      <c r="B1615" s="1"/>
      <c r="C1615" s="1"/>
      <c r="D1615" s="2"/>
      <c r="E1615" s="1"/>
      <c r="F1615" s="1"/>
    </row>
    <row r="1616" spans="1:6" x14ac:dyDescent="0.2">
      <c r="A1616" s="1"/>
      <c r="B1616" s="1"/>
      <c r="C1616" s="1"/>
      <c r="D1616" s="2"/>
      <c r="E1616" s="1"/>
      <c r="F1616" s="1"/>
    </row>
    <row r="1617" spans="1:6" x14ac:dyDescent="0.2">
      <c r="A1617" s="1"/>
      <c r="B1617" s="1"/>
      <c r="C1617" s="1"/>
      <c r="D1617" s="2"/>
      <c r="E1617" s="1"/>
      <c r="F1617" s="1"/>
    </row>
    <row r="1618" spans="1:6" x14ac:dyDescent="0.2">
      <c r="A1618" s="1"/>
      <c r="B1618" s="1"/>
      <c r="C1618" s="1"/>
      <c r="D1618" s="2"/>
      <c r="E1618" s="1"/>
      <c r="F1618" s="1"/>
    </row>
    <row r="1619" spans="1:6" x14ac:dyDescent="0.2">
      <c r="A1619" s="1"/>
      <c r="B1619" s="1"/>
      <c r="C1619" s="1"/>
      <c r="D1619" s="2"/>
      <c r="E1619" s="1"/>
      <c r="F1619" s="1"/>
    </row>
    <row r="1620" spans="1:6" x14ac:dyDescent="0.2">
      <c r="A1620" s="1"/>
      <c r="B1620" s="1"/>
      <c r="C1620" s="1"/>
      <c r="D1620" s="2"/>
      <c r="E1620" s="1"/>
      <c r="F1620" s="1"/>
    </row>
    <row r="1621" spans="1:6" x14ac:dyDescent="0.2">
      <c r="A1621" s="1"/>
      <c r="B1621" s="1"/>
      <c r="C1621" s="1"/>
      <c r="D1621" s="2"/>
      <c r="E1621" s="1"/>
      <c r="F1621" s="1"/>
    </row>
    <row r="1622" spans="1:6" x14ac:dyDescent="0.2">
      <c r="A1622" s="1"/>
      <c r="B1622" s="1"/>
      <c r="C1622" s="1"/>
      <c r="D1622" s="2"/>
      <c r="E1622" s="1"/>
      <c r="F1622" s="1"/>
    </row>
    <row r="1623" spans="1:6" x14ac:dyDescent="0.2">
      <c r="A1623" s="1"/>
      <c r="B1623" s="1"/>
      <c r="C1623" s="1"/>
      <c r="D1623" s="2"/>
      <c r="E1623" s="1"/>
      <c r="F1623" s="1"/>
    </row>
    <row r="1624" spans="1:6" x14ac:dyDescent="0.2">
      <c r="A1624" s="1"/>
      <c r="B1624" s="1"/>
      <c r="C1624" s="1"/>
      <c r="D1624" s="2"/>
      <c r="E1624" s="1"/>
      <c r="F1624" s="1"/>
    </row>
    <row r="1625" spans="1:6" x14ac:dyDescent="0.2">
      <c r="A1625" s="1"/>
      <c r="B1625" s="1"/>
      <c r="C1625" s="1"/>
      <c r="D1625" s="2"/>
      <c r="E1625" s="1"/>
      <c r="F1625" s="1"/>
    </row>
    <row r="1626" spans="1:6" x14ac:dyDescent="0.2">
      <c r="A1626" s="1"/>
      <c r="B1626" s="1"/>
      <c r="C1626" s="1"/>
      <c r="D1626" s="2"/>
      <c r="E1626" s="1"/>
      <c r="F1626" s="1"/>
    </row>
    <row r="1627" spans="1:6" x14ac:dyDescent="0.2">
      <c r="A1627" s="1"/>
      <c r="B1627" s="1"/>
      <c r="C1627" s="1"/>
      <c r="D1627" s="2"/>
      <c r="E1627" s="1"/>
      <c r="F1627" s="1"/>
    </row>
    <row r="1628" spans="1:6" x14ac:dyDescent="0.2">
      <c r="A1628" s="1"/>
      <c r="B1628" s="1"/>
      <c r="C1628" s="1"/>
      <c r="D1628" s="2"/>
      <c r="E1628" s="1"/>
      <c r="F1628" s="1"/>
    </row>
    <row r="1629" spans="1:6" x14ac:dyDescent="0.2">
      <c r="A1629" s="1"/>
      <c r="B1629" s="1"/>
      <c r="C1629" s="1"/>
      <c r="D1629" s="2"/>
      <c r="E1629" s="1"/>
      <c r="F1629" s="1"/>
    </row>
    <row r="1630" spans="1:6" x14ac:dyDescent="0.2">
      <c r="A1630" s="1"/>
      <c r="B1630" s="1"/>
      <c r="C1630" s="1"/>
      <c r="D1630" s="2"/>
      <c r="E1630" s="1"/>
      <c r="F1630" s="1"/>
    </row>
    <row r="1631" spans="1:6" x14ac:dyDescent="0.2">
      <c r="A1631" s="1"/>
      <c r="B1631" s="1"/>
      <c r="C1631" s="1"/>
      <c r="D1631" s="2"/>
      <c r="E1631" s="1"/>
      <c r="F1631" s="1"/>
    </row>
    <row r="1632" spans="1:6" x14ac:dyDescent="0.2">
      <c r="A1632" s="1"/>
      <c r="B1632" s="1"/>
      <c r="C1632" s="1"/>
      <c r="D1632" s="2"/>
      <c r="E1632" s="1"/>
      <c r="F1632" s="1"/>
    </row>
    <row r="1633" spans="1:6" x14ac:dyDescent="0.2">
      <c r="A1633" s="1"/>
      <c r="B1633" s="1"/>
      <c r="C1633" s="1"/>
      <c r="D1633" s="2"/>
      <c r="E1633" s="1"/>
      <c r="F1633" s="1"/>
    </row>
    <row r="1634" spans="1:6" x14ac:dyDescent="0.2">
      <c r="A1634" s="1"/>
      <c r="B1634" s="1"/>
      <c r="C1634" s="1"/>
      <c r="D1634" s="2"/>
      <c r="E1634" s="1"/>
      <c r="F1634" s="1"/>
    </row>
    <row r="1635" spans="1:6" x14ac:dyDescent="0.2">
      <c r="A1635" s="1"/>
      <c r="B1635" s="1"/>
      <c r="C1635" s="1"/>
      <c r="D1635" s="2"/>
      <c r="E1635" s="1"/>
      <c r="F1635" s="1"/>
    </row>
    <row r="1636" spans="1:6" x14ac:dyDescent="0.2">
      <c r="A1636" s="1"/>
      <c r="B1636" s="1"/>
      <c r="C1636" s="1"/>
      <c r="D1636" s="2"/>
      <c r="E1636" s="1"/>
      <c r="F1636" s="1"/>
    </row>
    <row r="1637" spans="1:6" x14ac:dyDescent="0.2">
      <c r="A1637" s="1"/>
      <c r="B1637" s="1"/>
      <c r="C1637" s="1"/>
      <c r="D1637" s="2"/>
      <c r="E1637" s="1"/>
      <c r="F1637" s="1"/>
    </row>
    <row r="1638" spans="1:6" x14ac:dyDescent="0.2">
      <c r="A1638" s="1"/>
      <c r="B1638" s="1"/>
      <c r="C1638" s="1"/>
      <c r="D1638" s="2"/>
      <c r="E1638" s="1"/>
      <c r="F1638" s="1"/>
    </row>
    <row r="1639" spans="1:6" x14ac:dyDescent="0.2">
      <c r="A1639" s="1"/>
      <c r="B1639" s="1"/>
      <c r="C1639" s="1"/>
      <c r="D1639" s="2"/>
      <c r="E1639" s="1"/>
      <c r="F1639" s="1"/>
    </row>
    <row r="1640" spans="1:6" x14ac:dyDescent="0.2">
      <c r="A1640" s="1"/>
      <c r="B1640" s="1"/>
      <c r="C1640" s="1"/>
      <c r="D1640" s="2"/>
      <c r="E1640" s="1"/>
      <c r="F1640" s="1"/>
    </row>
    <row r="1641" spans="1:6" x14ac:dyDescent="0.2">
      <c r="A1641" s="1"/>
      <c r="B1641" s="1"/>
      <c r="C1641" s="1"/>
      <c r="D1641" s="2"/>
      <c r="E1641" s="1"/>
      <c r="F1641" s="1"/>
    </row>
    <row r="1642" spans="1:6" x14ac:dyDescent="0.2">
      <c r="A1642" s="1"/>
      <c r="B1642" s="1"/>
      <c r="C1642" s="1"/>
      <c r="D1642" s="2"/>
      <c r="E1642" s="1"/>
      <c r="F1642" s="1"/>
    </row>
    <row r="1643" spans="1:6" x14ac:dyDescent="0.2">
      <c r="A1643" s="1"/>
      <c r="B1643" s="1"/>
      <c r="C1643" s="1"/>
      <c r="D1643" s="2"/>
      <c r="E1643" s="1"/>
      <c r="F1643" s="1"/>
    </row>
    <row r="1644" spans="1:6" x14ac:dyDescent="0.2">
      <c r="A1644" s="1"/>
      <c r="B1644" s="1"/>
      <c r="C1644" s="1"/>
      <c r="D1644" s="2"/>
      <c r="E1644" s="1"/>
      <c r="F1644" s="1"/>
    </row>
    <row r="1645" spans="1:6" x14ac:dyDescent="0.2">
      <c r="A1645" s="1"/>
      <c r="B1645" s="1"/>
      <c r="C1645" s="1"/>
      <c r="D1645" s="2"/>
      <c r="E1645" s="1"/>
      <c r="F1645" s="1"/>
    </row>
    <row r="1646" spans="1:6" x14ac:dyDescent="0.2">
      <c r="A1646" s="1"/>
      <c r="B1646" s="1"/>
      <c r="C1646" s="1"/>
      <c r="D1646" s="2"/>
      <c r="E1646" s="1"/>
      <c r="F1646" s="1"/>
    </row>
    <row r="1647" spans="1:6" x14ac:dyDescent="0.2">
      <c r="A1647" s="1"/>
      <c r="B1647" s="1"/>
      <c r="C1647" s="1"/>
      <c r="D1647" s="2"/>
      <c r="E1647" s="1"/>
      <c r="F1647" s="1"/>
    </row>
    <row r="1648" spans="1:6" x14ac:dyDescent="0.2">
      <c r="A1648" s="1"/>
      <c r="B1648" s="1"/>
      <c r="C1648" s="1"/>
      <c r="D1648" s="2"/>
      <c r="E1648" s="1"/>
      <c r="F1648" s="1"/>
    </row>
    <row r="1649" spans="1:6" x14ac:dyDescent="0.2">
      <c r="A1649" s="1"/>
      <c r="B1649" s="1"/>
      <c r="C1649" s="1"/>
      <c r="D1649" s="2"/>
      <c r="E1649" s="1"/>
      <c r="F1649" s="1"/>
    </row>
    <row r="1650" spans="1:6" x14ac:dyDescent="0.2">
      <c r="A1650" s="1"/>
      <c r="B1650" s="1"/>
      <c r="C1650" s="1"/>
      <c r="D1650" s="2"/>
      <c r="E1650" s="1"/>
      <c r="F1650" s="1"/>
    </row>
    <row r="1651" spans="1:6" x14ac:dyDescent="0.2">
      <c r="A1651" s="1"/>
      <c r="B1651" s="1"/>
      <c r="C1651" s="1"/>
      <c r="D1651" s="2"/>
      <c r="E1651" s="1"/>
      <c r="F1651" s="1"/>
    </row>
    <row r="1652" spans="1:6" x14ac:dyDescent="0.2">
      <c r="A1652" s="1"/>
      <c r="B1652" s="1"/>
      <c r="C1652" s="1"/>
      <c r="D1652" s="2"/>
      <c r="E1652" s="1"/>
      <c r="F1652" s="1"/>
    </row>
    <row r="1653" spans="1:6" x14ac:dyDescent="0.2">
      <c r="A1653" s="1"/>
      <c r="B1653" s="1"/>
      <c r="C1653" s="1"/>
      <c r="D1653" s="2"/>
      <c r="E1653" s="1"/>
      <c r="F1653" s="1"/>
    </row>
    <row r="1654" spans="1:6" x14ac:dyDescent="0.2">
      <c r="A1654" s="1"/>
      <c r="B1654" s="1"/>
      <c r="C1654" s="1"/>
      <c r="D1654" s="2"/>
      <c r="E1654" s="1"/>
      <c r="F1654" s="1"/>
    </row>
    <row r="1655" spans="1:6" x14ac:dyDescent="0.2">
      <c r="A1655" s="1"/>
      <c r="B1655" s="1"/>
      <c r="C1655" s="1"/>
      <c r="D1655" s="2"/>
      <c r="E1655" s="1"/>
      <c r="F1655" s="1"/>
    </row>
    <row r="1656" spans="1:6" x14ac:dyDescent="0.2">
      <c r="A1656" s="1"/>
      <c r="B1656" s="1"/>
      <c r="C1656" s="1"/>
      <c r="D1656" s="2"/>
      <c r="E1656" s="1"/>
      <c r="F1656" s="1"/>
    </row>
    <row r="1657" spans="1:6" x14ac:dyDescent="0.2">
      <c r="A1657" s="1"/>
      <c r="B1657" s="1"/>
      <c r="C1657" s="1"/>
      <c r="D1657" s="2"/>
      <c r="E1657" s="1"/>
      <c r="F1657" s="1"/>
    </row>
    <row r="1658" spans="1:6" x14ac:dyDescent="0.2">
      <c r="A1658" s="1"/>
      <c r="B1658" s="1"/>
      <c r="C1658" s="1"/>
      <c r="D1658" s="2"/>
      <c r="E1658" s="1"/>
      <c r="F1658" s="1"/>
    </row>
    <row r="1659" spans="1:6" x14ac:dyDescent="0.2">
      <c r="A1659" s="1"/>
      <c r="B1659" s="1"/>
      <c r="C1659" s="1"/>
      <c r="D1659" s="2"/>
      <c r="E1659" s="1"/>
      <c r="F1659" s="1"/>
    </row>
    <row r="1660" spans="1:6" x14ac:dyDescent="0.2">
      <c r="A1660" s="1"/>
      <c r="B1660" s="1"/>
      <c r="C1660" s="1"/>
      <c r="D1660" s="2"/>
      <c r="E1660" s="1"/>
      <c r="F1660" s="1"/>
    </row>
    <row r="1661" spans="1:6" x14ac:dyDescent="0.2">
      <c r="A1661" s="1"/>
      <c r="B1661" s="1"/>
      <c r="C1661" s="1"/>
      <c r="D1661" s="2"/>
      <c r="E1661" s="1"/>
      <c r="F1661" s="1"/>
    </row>
    <row r="1662" spans="1:6" x14ac:dyDescent="0.2">
      <c r="A1662" s="1"/>
      <c r="B1662" s="1"/>
      <c r="C1662" s="1"/>
      <c r="D1662" s="2"/>
      <c r="E1662" s="1"/>
      <c r="F1662" s="1"/>
    </row>
    <row r="1663" spans="1:6" x14ac:dyDescent="0.2">
      <c r="A1663" s="1"/>
      <c r="B1663" s="1"/>
      <c r="C1663" s="1"/>
      <c r="D1663" s="2"/>
      <c r="E1663" s="1"/>
      <c r="F1663" s="1"/>
    </row>
    <row r="1664" spans="1:6" x14ac:dyDescent="0.2">
      <c r="A1664" s="1"/>
      <c r="B1664" s="1"/>
      <c r="C1664" s="1"/>
      <c r="D1664" s="2"/>
      <c r="E1664" s="1"/>
      <c r="F1664" s="1"/>
    </row>
    <row r="1665" spans="1:6" x14ac:dyDescent="0.2">
      <c r="A1665" s="1"/>
      <c r="B1665" s="1"/>
      <c r="C1665" s="1"/>
      <c r="D1665" s="2"/>
      <c r="E1665" s="1"/>
      <c r="F1665" s="1"/>
    </row>
    <row r="1666" spans="1:6" x14ac:dyDescent="0.2">
      <c r="A1666" s="1"/>
      <c r="B1666" s="1"/>
      <c r="C1666" s="1"/>
      <c r="D1666" s="2"/>
      <c r="E1666" s="1"/>
      <c r="F1666" s="1"/>
    </row>
    <row r="1667" spans="1:6" x14ac:dyDescent="0.2">
      <c r="A1667" s="1"/>
      <c r="B1667" s="1"/>
      <c r="C1667" s="1"/>
      <c r="D1667" s="2"/>
      <c r="E1667" s="1"/>
      <c r="F1667" s="1"/>
    </row>
    <row r="1668" spans="1:6" x14ac:dyDescent="0.2">
      <c r="A1668" s="1"/>
      <c r="B1668" s="1"/>
      <c r="C1668" s="1"/>
      <c r="D1668" s="2"/>
      <c r="E1668" s="1"/>
      <c r="F1668" s="1"/>
    </row>
    <row r="1669" spans="1:6" x14ac:dyDescent="0.2">
      <c r="A1669" s="1"/>
      <c r="B1669" s="1"/>
      <c r="C1669" s="1"/>
      <c r="D1669" s="2"/>
      <c r="E1669" s="1"/>
      <c r="F1669" s="1"/>
    </row>
    <row r="1670" spans="1:6" x14ac:dyDescent="0.2">
      <c r="A1670" s="1"/>
      <c r="B1670" s="1"/>
      <c r="C1670" s="1"/>
      <c r="D1670" s="2"/>
      <c r="E1670" s="1"/>
      <c r="F1670" s="1"/>
    </row>
    <row r="1671" spans="1:6" x14ac:dyDescent="0.2">
      <c r="A1671" s="1"/>
      <c r="B1671" s="1"/>
      <c r="C1671" s="1"/>
      <c r="D1671" s="2"/>
      <c r="E1671" s="1"/>
      <c r="F1671" s="1"/>
    </row>
    <row r="1672" spans="1:6" x14ac:dyDescent="0.2">
      <c r="A1672" s="1"/>
      <c r="B1672" s="1"/>
      <c r="C1672" s="1"/>
      <c r="D1672" s="2"/>
      <c r="E1672" s="1"/>
      <c r="F1672" s="1"/>
    </row>
    <row r="1673" spans="1:6" x14ac:dyDescent="0.2">
      <c r="A1673" s="1"/>
      <c r="B1673" s="1"/>
      <c r="C1673" s="1"/>
      <c r="D1673" s="2"/>
      <c r="E1673" s="1"/>
      <c r="F1673" s="1"/>
    </row>
    <row r="1674" spans="1:6" x14ac:dyDescent="0.2">
      <c r="A1674" s="1"/>
      <c r="B1674" s="1"/>
      <c r="C1674" s="1"/>
      <c r="D1674" s="2"/>
      <c r="E1674" s="1"/>
      <c r="F1674" s="1"/>
    </row>
    <row r="1675" spans="1:6" x14ac:dyDescent="0.2">
      <c r="A1675" s="1"/>
      <c r="B1675" s="1"/>
      <c r="C1675" s="1"/>
      <c r="D1675" s="2"/>
      <c r="E1675" s="1"/>
      <c r="F1675" s="1"/>
    </row>
    <row r="1676" spans="1:6" x14ac:dyDescent="0.2">
      <c r="A1676" s="1"/>
      <c r="B1676" s="1"/>
      <c r="C1676" s="1"/>
      <c r="D1676" s="2"/>
      <c r="E1676" s="1"/>
      <c r="F1676" s="1"/>
    </row>
    <row r="1677" spans="1:6" x14ac:dyDescent="0.2">
      <c r="A1677" s="1"/>
      <c r="B1677" s="1"/>
      <c r="C1677" s="1"/>
      <c r="D1677" s="2"/>
      <c r="E1677" s="1"/>
      <c r="F1677" s="1"/>
    </row>
    <row r="1678" spans="1:6" x14ac:dyDescent="0.2">
      <c r="A1678" s="1"/>
      <c r="B1678" s="1"/>
      <c r="C1678" s="1"/>
      <c r="D1678" s="2"/>
      <c r="E1678" s="1"/>
      <c r="F1678" s="1"/>
    </row>
    <row r="1679" spans="1:6" x14ac:dyDescent="0.2">
      <c r="A1679" s="1"/>
      <c r="B1679" s="1"/>
      <c r="C1679" s="1"/>
      <c r="D1679" s="2"/>
      <c r="E1679" s="1"/>
      <c r="F1679" s="1"/>
    </row>
    <row r="1680" spans="1:6" x14ac:dyDescent="0.2">
      <c r="A1680" s="1"/>
      <c r="B1680" s="1"/>
      <c r="C1680" s="1"/>
      <c r="D1680" s="2"/>
      <c r="E1680" s="1"/>
      <c r="F1680" s="1"/>
    </row>
    <row r="1681" spans="1:6" x14ac:dyDescent="0.2">
      <c r="A1681" s="1"/>
      <c r="B1681" s="1"/>
      <c r="C1681" s="1"/>
      <c r="D1681" s="2"/>
      <c r="E1681" s="1"/>
      <c r="F1681" s="1"/>
    </row>
    <row r="1682" spans="1:6" x14ac:dyDescent="0.2">
      <c r="A1682" s="1"/>
      <c r="B1682" s="1"/>
      <c r="C1682" s="1"/>
      <c r="D1682" s="2"/>
      <c r="E1682" s="1"/>
      <c r="F1682" s="1"/>
    </row>
    <row r="1683" spans="1:6" x14ac:dyDescent="0.2">
      <c r="A1683" s="1"/>
      <c r="B1683" s="1"/>
      <c r="C1683" s="1"/>
      <c r="D1683" s="2"/>
      <c r="E1683" s="1"/>
      <c r="F1683" s="1"/>
    </row>
    <row r="1684" spans="1:6" x14ac:dyDescent="0.2">
      <c r="A1684" s="1"/>
      <c r="B1684" s="1"/>
      <c r="C1684" s="1"/>
      <c r="D1684" s="2"/>
      <c r="E1684" s="1"/>
      <c r="F1684" s="1"/>
    </row>
    <row r="1685" spans="1:6" x14ac:dyDescent="0.2">
      <c r="A1685" s="1"/>
      <c r="B1685" s="1"/>
      <c r="C1685" s="1"/>
      <c r="D1685" s="2"/>
      <c r="E1685" s="1"/>
      <c r="F1685" s="1"/>
    </row>
    <row r="1686" spans="1:6" x14ac:dyDescent="0.2">
      <c r="A1686" s="1"/>
      <c r="B1686" s="1"/>
      <c r="C1686" s="1"/>
      <c r="D1686" s="2"/>
      <c r="E1686" s="1"/>
      <c r="F1686" s="1"/>
    </row>
    <row r="1687" spans="1:6" x14ac:dyDescent="0.2">
      <c r="A1687" s="1"/>
      <c r="B1687" s="1"/>
      <c r="C1687" s="1"/>
      <c r="D1687" s="2"/>
      <c r="E1687" s="1"/>
      <c r="F1687" s="1"/>
    </row>
    <row r="1688" spans="1:6" x14ac:dyDescent="0.2">
      <c r="A1688" s="1"/>
      <c r="B1688" s="1"/>
      <c r="C1688" s="1"/>
      <c r="D1688" s="2"/>
      <c r="E1688" s="1"/>
      <c r="F1688" s="1"/>
    </row>
    <row r="1689" spans="1:6" x14ac:dyDescent="0.2">
      <c r="A1689" s="1"/>
      <c r="B1689" s="1"/>
      <c r="C1689" s="1"/>
      <c r="D1689" s="2"/>
      <c r="E1689" s="1"/>
      <c r="F1689" s="1"/>
    </row>
    <row r="1690" spans="1:6" x14ac:dyDescent="0.2">
      <c r="A1690" s="1"/>
      <c r="B1690" s="1"/>
      <c r="C1690" s="1"/>
      <c r="D1690" s="2"/>
      <c r="E1690" s="1"/>
      <c r="F1690" s="1"/>
    </row>
    <row r="1691" spans="1:6" x14ac:dyDescent="0.2">
      <c r="A1691" s="1"/>
      <c r="B1691" s="1"/>
      <c r="C1691" s="1"/>
      <c r="D1691" s="2"/>
      <c r="E1691" s="1"/>
      <c r="F1691" s="1"/>
    </row>
    <row r="1692" spans="1:6" x14ac:dyDescent="0.2">
      <c r="A1692" s="1"/>
      <c r="B1692" s="1"/>
      <c r="C1692" s="1"/>
      <c r="D1692" s="2"/>
      <c r="E1692" s="1"/>
      <c r="F1692" s="1"/>
    </row>
    <row r="1693" spans="1:6" x14ac:dyDescent="0.2">
      <c r="A1693" s="1"/>
      <c r="B1693" s="1"/>
      <c r="C1693" s="1"/>
      <c r="D1693" s="2"/>
      <c r="E1693" s="1"/>
      <c r="F1693" s="1"/>
    </row>
    <row r="1694" spans="1:6" x14ac:dyDescent="0.2">
      <c r="A1694" s="1"/>
      <c r="B1694" s="1"/>
      <c r="C1694" s="1"/>
      <c r="D1694" s="2"/>
      <c r="E1694" s="1"/>
      <c r="F1694" s="1"/>
    </row>
    <row r="1695" spans="1:6" x14ac:dyDescent="0.2">
      <c r="A1695" s="1"/>
      <c r="B1695" s="1"/>
      <c r="C1695" s="1"/>
      <c r="D1695" s="2"/>
      <c r="E1695" s="1"/>
      <c r="F1695" s="1"/>
    </row>
    <row r="1696" spans="1:6" x14ac:dyDescent="0.2">
      <c r="A1696" s="1"/>
      <c r="B1696" s="1"/>
      <c r="C1696" s="1"/>
      <c r="D1696" s="2"/>
      <c r="E1696" s="1"/>
      <c r="F1696" s="1"/>
    </row>
    <row r="1697" spans="1:6" x14ac:dyDescent="0.2">
      <c r="A1697" s="1"/>
      <c r="B1697" s="1"/>
      <c r="C1697" s="1"/>
      <c r="D1697" s="2"/>
      <c r="E1697" s="1"/>
      <c r="F1697" s="1"/>
    </row>
    <row r="1698" spans="1:6" x14ac:dyDescent="0.2">
      <c r="A1698" s="1"/>
      <c r="B1698" s="1"/>
      <c r="C1698" s="1"/>
      <c r="D1698" s="2"/>
      <c r="E1698" s="1"/>
      <c r="F1698" s="1"/>
    </row>
    <row r="1699" spans="1:6" x14ac:dyDescent="0.2">
      <c r="A1699" s="1"/>
      <c r="B1699" s="1"/>
      <c r="C1699" s="1"/>
      <c r="D1699" s="2"/>
      <c r="E1699" s="1"/>
      <c r="F1699" s="1"/>
    </row>
    <row r="1700" spans="1:6" x14ac:dyDescent="0.2">
      <c r="A1700" s="1"/>
      <c r="B1700" s="1"/>
      <c r="C1700" s="1"/>
      <c r="D1700" s="2"/>
      <c r="E1700" s="1"/>
      <c r="F1700" s="1"/>
    </row>
    <row r="1701" spans="1:6" x14ac:dyDescent="0.2">
      <c r="A1701" s="1"/>
      <c r="B1701" s="1"/>
      <c r="C1701" s="1"/>
      <c r="D1701" s="2"/>
      <c r="E1701" s="1"/>
      <c r="F1701" s="1"/>
    </row>
    <row r="1702" spans="1:6" x14ac:dyDescent="0.2">
      <c r="A1702" s="1"/>
      <c r="B1702" s="1"/>
      <c r="C1702" s="1"/>
      <c r="D1702" s="2"/>
      <c r="E1702" s="1"/>
      <c r="F1702" s="1"/>
    </row>
    <row r="1703" spans="1:6" x14ac:dyDescent="0.2">
      <c r="A1703" s="1"/>
      <c r="B1703" s="1"/>
      <c r="C1703" s="1"/>
      <c r="D1703" s="2"/>
      <c r="E1703" s="1"/>
      <c r="F1703" s="1"/>
    </row>
    <row r="1704" spans="1:6" x14ac:dyDescent="0.2">
      <c r="A1704" s="1"/>
      <c r="B1704" s="1"/>
      <c r="C1704" s="1"/>
      <c r="D1704" s="2"/>
      <c r="E1704" s="1"/>
      <c r="F1704" s="1"/>
    </row>
    <row r="1705" spans="1:6" x14ac:dyDescent="0.2">
      <c r="A1705" s="1"/>
      <c r="B1705" s="1"/>
      <c r="C1705" s="1"/>
      <c r="D1705" s="2"/>
      <c r="E1705" s="1"/>
      <c r="F1705" s="1"/>
    </row>
    <row r="1706" spans="1:6" x14ac:dyDescent="0.2">
      <c r="A1706" s="1"/>
      <c r="B1706" s="1"/>
      <c r="C1706" s="1"/>
      <c r="D1706" s="2"/>
      <c r="E1706" s="1"/>
      <c r="F1706" s="1"/>
    </row>
    <row r="1707" spans="1:6" x14ac:dyDescent="0.2">
      <c r="A1707" s="1"/>
      <c r="B1707" s="1"/>
      <c r="C1707" s="1"/>
      <c r="D1707" s="2"/>
      <c r="E1707" s="1"/>
      <c r="F1707" s="1"/>
    </row>
    <row r="1708" spans="1:6" x14ac:dyDescent="0.2">
      <c r="A1708" s="1"/>
      <c r="B1708" s="1"/>
      <c r="C1708" s="1"/>
      <c r="D1708" s="2"/>
      <c r="E1708" s="1"/>
      <c r="F1708" s="1"/>
    </row>
    <row r="1709" spans="1:6" x14ac:dyDescent="0.2">
      <c r="A1709" s="1"/>
      <c r="B1709" s="1"/>
      <c r="C1709" s="1"/>
      <c r="D1709" s="2"/>
      <c r="E1709" s="1"/>
      <c r="F1709" s="1"/>
    </row>
    <row r="1710" spans="1:6" x14ac:dyDescent="0.2">
      <c r="A1710" s="1"/>
      <c r="B1710" s="1"/>
      <c r="C1710" s="1"/>
      <c r="D1710" s="2"/>
      <c r="E1710" s="1"/>
      <c r="F1710" s="1"/>
    </row>
    <row r="1711" spans="1:6" x14ac:dyDescent="0.2">
      <c r="A1711" s="1"/>
      <c r="B1711" s="1"/>
      <c r="C1711" s="1"/>
      <c r="D1711" s="2"/>
      <c r="E1711" s="1"/>
      <c r="F1711" s="1"/>
    </row>
    <row r="1712" spans="1:6" x14ac:dyDescent="0.2">
      <c r="A1712" s="1"/>
      <c r="B1712" s="1"/>
      <c r="C1712" s="1"/>
      <c r="D1712" s="2"/>
      <c r="E1712" s="1"/>
      <c r="F1712" s="1"/>
    </row>
    <row r="1713" spans="1:6" x14ac:dyDescent="0.2">
      <c r="A1713" s="1"/>
      <c r="B1713" s="1"/>
      <c r="C1713" s="1"/>
      <c r="D1713" s="2"/>
      <c r="E1713" s="1"/>
      <c r="F1713" s="1"/>
    </row>
    <row r="1714" spans="1:6" x14ac:dyDescent="0.2">
      <c r="A1714" s="1"/>
      <c r="B1714" s="1"/>
      <c r="C1714" s="1"/>
      <c r="D1714" s="2"/>
      <c r="E1714" s="1"/>
      <c r="F1714" s="1"/>
    </row>
    <row r="1715" spans="1:6" x14ac:dyDescent="0.2">
      <c r="A1715" s="1"/>
      <c r="B1715" s="1"/>
      <c r="C1715" s="1"/>
      <c r="D1715" s="2"/>
      <c r="E1715" s="1"/>
      <c r="F1715" s="1"/>
    </row>
    <row r="1716" spans="1:6" x14ac:dyDescent="0.2">
      <c r="A1716" s="1"/>
      <c r="B1716" s="1"/>
      <c r="C1716" s="1"/>
      <c r="D1716" s="2"/>
      <c r="E1716" s="1"/>
      <c r="F1716" s="1"/>
    </row>
    <row r="1717" spans="1:6" x14ac:dyDescent="0.2">
      <c r="A1717" s="1"/>
      <c r="B1717" s="1"/>
      <c r="C1717" s="1"/>
      <c r="D1717" s="2"/>
      <c r="E1717" s="1"/>
      <c r="F1717" s="1"/>
    </row>
    <row r="1718" spans="1:6" x14ac:dyDescent="0.2">
      <c r="A1718" s="1"/>
      <c r="B1718" s="1"/>
      <c r="C1718" s="1"/>
      <c r="D1718" s="2"/>
      <c r="E1718" s="1"/>
      <c r="F1718" s="1"/>
    </row>
    <row r="1719" spans="1:6" x14ac:dyDescent="0.2">
      <c r="A1719" s="1"/>
      <c r="B1719" s="1"/>
      <c r="C1719" s="1"/>
      <c r="D1719" s="2"/>
      <c r="E1719" s="1"/>
      <c r="F1719" s="1"/>
    </row>
    <row r="1720" spans="1:6" x14ac:dyDescent="0.2">
      <c r="A1720" s="1"/>
      <c r="B1720" s="1"/>
      <c r="C1720" s="1"/>
      <c r="D1720" s="2"/>
      <c r="E1720" s="1"/>
      <c r="F1720" s="1"/>
    </row>
    <row r="1721" spans="1:6" x14ac:dyDescent="0.2">
      <c r="A1721" s="1"/>
      <c r="B1721" s="1"/>
      <c r="C1721" s="1"/>
      <c r="D1721" s="2"/>
      <c r="E1721" s="1"/>
      <c r="F1721" s="1"/>
    </row>
    <row r="1722" spans="1:6" x14ac:dyDescent="0.2">
      <c r="A1722" s="1"/>
      <c r="B1722" s="1"/>
      <c r="C1722" s="1"/>
      <c r="D1722" s="2"/>
      <c r="E1722" s="1"/>
      <c r="F1722" s="1"/>
    </row>
    <row r="1723" spans="1:6" x14ac:dyDescent="0.2">
      <c r="A1723" s="1"/>
      <c r="B1723" s="1"/>
      <c r="C1723" s="1"/>
      <c r="D1723" s="2"/>
      <c r="E1723" s="1"/>
      <c r="F1723" s="1"/>
    </row>
    <row r="1724" spans="1:6" x14ac:dyDescent="0.2">
      <c r="A1724" s="1"/>
      <c r="B1724" s="1"/>
      <c r="C1724" s="1"/>
      <c r="D1724" s="2"/>
      <c r="E1724" s="1"/>
      <c r="F1724" s="1"/>
    </row>
    <row r="1725" spans="1:6" x14ac:dyDescent="0.2">
      <c r="A1725" s="1"/>
      <c r="B1725" s="1"/>
      <c r="C1725" s="1"/>
      <c r="D1725" s="2"/>
      <c r="E1725" s="1"/>
      <c r="F1725" s="1"/>
    </row>
    <row r="1726" spans="1:6" x14ac:dyDescent="0.2">
      <c r="A1726" s="1"/>
      <c r="B1726" s="1"/>
      <c r="C1726" s="1"/>
      <c r="D1726" s="2"/>
      <c r="E1726" s="1"/>
      <c r="F1726" s="1"/>
    </row>
    <row r="1727" spans="1:6" x14ac:dyDescent="0.2">
      <c r="A1727" s="1"/>
      <c r="B1727" s="1"/>
      <c r="C1727" s="1"/>
      <c r="D1727" s="2"/>
      <c r="E1727" s="1"/>
      <c r="F1727" s="1"/>
    </row>
    <row r="1728" spans="1:6" x14ac:dyDescent="0.2">
      <c r="A1728" s="1"/>
      <c r="B1728" s="1"/>
      <c r="C1728" s="1"/>
      <c r="D1728" s="2"/>
      <c r="E1728" s="1"/>
      <c r="F1728" s="1"/>
    </row>
    <row r="1729" spans="1:6" x14ac:dyDescent="0.2">
      <c r="A1729" s="1"/>
      <c r="B1729" s="1"/>
      <c r="C1729" s="1"/>
      <c r="D1729" s="2"/>
      <c r="E1729" s="1"/>
      <c r="F1729" s="1"/>
    </row>
    <row r="1730" spans="1:6" x14ac:dyDescent="0.2">
      <c r="A1730" s="1"/>
      <c r="B1730" s="1"/>
      <c r="C1730" s="1"/>
      <c r="D1730" s="2"/>
      <c r="E1730" s="1"/>
      <c r="F1730" s="1"/>
    </row>
    <row r="1731" spans="1:6" x14ac:dyDescent="0.2">
      <c r="A1731" s="1"/>
      <c r="B1731" s="1"/>
      <c r="C1731" s="1"/>
      <c r="D1731" s="2"/>
      <c r="E1731" s="1"/>
      <c r="F1731" s="1"/>
    </row>
    <row r="1732" spans="1:6" x14ac:dyDescent="0.2">
      <c r="A1732" s="1"/>
      <c r="B1732" s="1"/>
      <c r="C1732" s="1"/>
      <c r="D1732" s="2"/>
      <c r="E1732" s="1"/>
      <c r="F1732" s="1"/>
    </row>
    <row r="1733" spans="1:6" x14ac:dyDescent="0.2">
      <c r="A1733" s="1"/>
      <c r="B1733" s="1"/>
      <c r="C1733" s="1"/>
      <c r="D1733" s="2"/>
      <c r="E1733" s="1"/>
      <c r="F1733" s="1"/>
    </row>
    <row r="1734" spans="1:6" x14ac:dyDescent="0.2">
      <c r="A1734" s="1"/>
      <c r="B1734" s="1"/>
      <c r="C1734" s="1"/>
      <c r="D1734" s="2"/>
      <c r="E1734" s="1"/>
      <c r="F1734" s="1"/>
    </row>
    <row r="1735" spans="1:6" x14ac:dyDescent="0.2">
      <c r="A1735" s="1"/>
      <c r="B1735" s="1"/>
      <c r="C1735" s="1"/>
      <c r="D1735" s="2"/>
      <c r="E1735" s="1"/>
      <c r="F1735" s="1"/>
    </row>
    <row r="1736" spans="1:6" x14ac:dyDescent="0.2">
      <c r="A1736" s="1"/>
      <c r="B1736" s="1"/>
      <c r="C1736" s="1"/>
      <c r="D1736" s="2"/>
      <c r="E1736" s="1"/>
      <c r="F1736" s="1"/>
    </row>
    <row r="1737" spans="1:6" x14ac:dyDescent="0.2">
      <c r="A1737" s="1"/>
      <c r="B1737" s="1"/>
      <c r="C1737" s="1"/>
      <c r="D1737" s="2"/>
      <c r="E1737" s="1"/>
      <c r="F1737" s="1"/>
    </row>
    <row r="1738" spans="1:6" x14ac:dyDescent="0.2">
      <c r="A1738" s="1"/>
      <c r="B1738" s="1"/>
      <c r="C1738" s="1"/>
      <c r="D1738" s="2"/>
      <c r="E1738" s="1"/>
      <c r="F1738" s="1"/>
    </row>
    <row r="1739" spans="1:6" x14ac:dyDescent="0.2">
      <c r="A1739" s="1"/>
      <c r="B1739" s="1"/>
      <c r="C1739" s="1"/>
      <c r="D1739" s="2"/>
      <c r="E1739" s="1"/>
      <c r="F1739" s="1"/>
    </row>
    <row r="1740" spans="1:6" x14ac:dyDescent="0.2">
      <c r="A1740" s="1"/>
      <c r="B1740" s="1"/>
      <c r="C1740" s="1"/>
      <c r="D1740" s="2"/>
      <c r="E1740" s="1"/>
      <c r="F1740" s="1"/>
    </row>
    <row r="1741" spans="1:6" x14ac:dyDescent="0.2">
      <c r="A1741" s="1"/>
      <c r="B1741" s="1"/>
      <c r="C1741" s="1"/>
      <c r="D1741" s="2"/>
      <c r="E1741" s="1"/>
      <c r="F1741" s="1"/>
    </row>
    <row r="1742" spans="1:6" x14ac:dyDescent="0.2">
      <c r="A1742" s="1"/>
      <c r="B1742" s="1"/>
      <c r="C1742" s="1"/>
      <c r="D1742" s="2"/>
      <c r="E1742" s="1"/>
      <c r="F1742" s="1"/>
    </row>
    <row r="1743" spans="1:6" x14ac:dyDescent="0.2">
      <c r="A1743" s="1"/>
      <c r="B1743" s="1"/>
      <c r="C1743" s="1"/>
      <c r="D1743" s="2"/>
      <c r="E1743" s="1"/>
      <c r="F1743" s="1"/>
    </row>
    <row r="1744" spans="1:6" x14ac:dyDescent="0.2">
      <c r="A1744" s="1"/>
      <c r="B1744" s="1"/>
      <c r="C1744" s="1"/>
      <c r="D1744" s="2"/>
      <c r="E1744" s="1"/>
      <c r="F1744" s="1"/>
    </row>
    <row r="1745" spans="1:6" x14ac:dyDescent="0.2">
      <c r="A1745" s="1"/>
      <c r="B1745" s="1"/>
      <c r="C1745" s="1"/>
      <c r="D1745" s="2"/>
      <c r="E1745" s="1"/>
      <c r="F1745" s="1"/>
    </row>
    <row r="1746" spans="1:6" x14ac:dyDescent="0.2">
      <c r="A1746" s="1"/>
      <c r="B1746" s="1"/>
      <c r="C1746" s="1"/>
      <c r="D1746" s="2"/>
      <c r="E1746" s="1"/>
      <c r="F1746" s="1"/>
    </row>
    <row r="1747" spans="1:6" x14ac:dyDescent="0.2">
      <c r="A1747" s="1"/>
      <c r="B1747" s="1"/>
      <c r="C1747" s="1"/>
      <c r="D1747" s="2"/>
      <c r="E1747" s="1"/>
      <c r="F1747" s="1"/>
    </row>
    <row r="1748" spans="1:6" x14ac:dyDescent="0.2">
      <c r="A1748" s="1"/>
      <c r="B1748" s="1"/>
      <c r="C1748" s="1"/>
      <c r="D1748" s="2"/>
      <c r="E1748" s="1"/>
      <c r="F1748" s="1"/>
    </row>
    <row r="1749" spans="1:6" x14ac:dyDescent="0.2">
      <c r="A1749" s="1"/>
      <c r="B1749" s="1"/>
      <c r="C1749" s="1"/>
      <c r="D1749" s="2"/>
      <c r="E1749" s="1"/>
      <c r="F1749" s="1"/>
    </row>
    <row r="1750" spans="1:6" x14ac:dyDescent="0.2">
      <c r="A1750" s="1"/>
      <c r="B1750" s="1"/>
      <c r="C1750" s="1"/>
      <c r="D1750" s="2"/>
      <c r="E1750" s="1"/>
      <c r="F1750" s="1"/>
    </row>
    <row r="1751" spans="1:6" x14ac:dyDescent="0.2">
      <c r="A1751" s="1"/>
      <c r="B1751" s="1"/>
      <c r="C1751" s="1"/>
      <c r="D1751" s="2"/>
      <c r="E1751" s="1"/>
      <c r="F1751" s="1"/>
    </row>
    <row r="1752" spans="1:6" x14ac:dyDescent="0.2">
      <c r="A1752" s="1"/>
      <c r="B1752" s="1"/>
      <c r="C1752" s="1"/>
      <c r="D1752" s="2"/>
      <c r="E1752" s="1"/>
      <c r="F1752" s="1"/>
    </row>
    <row r="1753" spans="1:6" x14ac:dyDescent="0.2">
      <c r="A1753" s="1"/>
      <c r="B1753" s="1"/>
      <c r="C1753" s="1"/>
      <c r="D1753" s="2"/>
      <c r="E1753" s="1"/>
      <c r="F1753" s="1"/>
    </row>
    <row r="1754" spans="1:6" x14ac:dyDescent="0.2">
      <c r="A1754" s="1"/>
      <c r="B1754" s="1"/>
      <c r="C1754" s="1"/>
      <c r="D1754" s="2"/>
      <c r="E1754" s="1"/>
      <c r="F1754" s="1"/>
    </row>
    <row r="1755" spans="1:6" x14ac:dyDescent="0.2">
      <c r="A1755" s="1"/>
      <c r="B1755" s="1"/>
      <c r="C1755" s="1"/>
      <c r="D1755" s="2"/>
      <c r="E1755" s="1"/>
      <c r="F1755" s="1"/>
    </row>
    <row r="1756" spans="1:6" x14ac:dyDescent="0.2">
      <c r="A1756" s="1"/>
      <c r="B1756" s="1"/>
      <c r="C1756" s="1"/>
      <c r="D1756" s="2"/>
      <c r="E1756" s="1"/>
      <c r="F1756" s="1"/>
    </row>
    <row r="1757" spans="1:6" x14ac:dyDescent="0.2">
      <c r="A1757" s="1"/>
      <c r="B1757" s="1"/>
      <c r="C1757" s="1"/>
      <c r="D1757" s="2"/>
      <c r="E1757" s="1"/>
      <c r="F1757" s="1"/>
    </row>
    <row r="1758" spans="1:6" x14ac:dyDescent="0.2">
      <c r="A1758" s="1"/>
      <c r="B1758" s="1"/>
      <c r="C1758" s="1"/>
      <c r="D1758" s="2"/>
      <c r="E1758" s="1"/>
      <c r="F1758" s="1"/>
    </row>
    <row r="1759" spans="1:6" x14ac:dyDescent="0.2">
      <c r="A1759" s="1"/>
      <c r="B1759" s="1"/>
      <c r="C1759" s="1"/>
      <c r="D1759" s="2"/>
      <c r="E1759" s="1"/>
      <c r="F1759" s="1"/>
    </row>
    <row r="1760" spans="1:6" x14ac:dyDescent="0.2">
      <c r="A1760" s="1"/>
      <c r="B1760" s="1"/>
      <c r="C1760" s="1"/>
      <c r="D1760" s="2"/>
      <c r="E1760" s="1"/>
      <c r="F1760" s="1"/>
    </row>
    <row r="1761" spans="1:6" x14ac:dyDescent="0.2">
      <c r="A1761" s="1"/>
      <c r="B1761" s="1"/>
      <c r="C1761" s="1"/>
      <c r="D1761" s="2"/>
      <c r="E1761" s="1"/>
      <c r="F1761" s="1"/>
    </row>
    <row r="1762" spans="1:6" x14ac:dyDescent="0.2">
      <c r="A1762" s="1"/>
      <c r="B1762" s="1"/>
      <c r="C1762" s="1"/>
      <c r="D1762" s="2"/>
      <c r="E1762" s="1"/>
      <c r="F1762" s="1"/>
    </row>
    <row r="1763" spans="1:6" x14ac:dyDescent="0.2">
      <c r="A1763" s="1"/>
      <c r="B1763" s="1"/>
      <c r="C1763" s="1"/>
      <c r="D1763" s="2"/>
      <c r="E1763" s="1"/>
      <c r="F1763" s="1"/>
    </row>
    <row r="1764" spans="1:6" x14ac:dyDescent="0.2">
      <c r="A1764" s="1"/>
      <c r="B1764" s="1"/>
      <c r="C1764" s="1"/>
      <c r="D1764" s="2"/>
      <c r="E1764" s="1"/>
      <c r="F1764" s="1"/>
    </row>
    <row r="1765" spans="1:6" x14ac:dyDescent="0.2">
      <c r="A1765" s="1"/>
      <c r="B1765" s="1"/>
      <c r="C1765" s="1"/>
      <c r="D1765" s="2"/>
      <c r="E1765" s="1"/>
      <c r="F1765" s="1"/>
    </row>
    <row r="1766" spans="1:6" x14ac:dyDescent="0.2">
      <c r="A1766" s="1"/>
      <c r="B1766" s="1"/>
      <c r="C1766" s="1"/>
      <c r="D1766" s="2"/>
      <c r="E1766" s="1"/>
      <c r="F1766" s="1"/>
    </row>
    <row r="1767" spans="1:6" x14ac:dyDescent="0.2">
      <c r="A1767" s="1"/>
      <c r="B1767" s="1"/>
      <c r="C1767" s="1"/>
      <c r="D1767" s="2"/>
      <c r="E1767" s="1"/>
      <c r="F1767" s="1"/>
    </row>
    <row r="1768" spans="1:6" x14ac:dyDescent="0.2">
      <c r="A1768" s="1"/>
      <c r="B1768" s="1"/>
      <c r="C1768" s="1"/>
      <c r="D1768" s="2"/>
      <c r="E1768" s="1"/>
      <c r="F1768" s="1"/>
    </row>
    <row r="1769" spans="1:6" x14ac:dyDescent="0.2">
      <c r="A1769" s="1"/>
      <c r="B1769" s="1"/>
      <c r="C1769" s="1"/>
      <c r="D1769" s="2"/>
      <c r="E1769" s="1"/>
      <c r="F1769" s="1"/>
    </row>
    <row r="1770" spans="1:6" x14ac:dyDescent="0.2">
      <c r="A1770" s="1"/>
      <c r="B1770" s="1"/>
      <c r="C1770" s="1"/>
      <c r="D1770" s="2"/>
      <c r="E1770" s="1"/>
      <c r="F1770" s="1"/>
    </row>
    <row r="1771" spans="1:6" x14ac:dyDescent="0.2">
      <c r="A1771" s="1"/>
      <c r="B1771" s="1"/>
      <c r="C1771" s="1"/>
      <c r="D1771" s="2"/>
      <c r="E1771" s="1"/>
      <c r="F1771" s="1"/>
    </row>
    <row r="1772" spans="1:6" x14ac:dyDescent="0.2">
      <c r="A1772" s="1"/>
      <c r="B1772" s="1"/>
      <c r="C1772" s="1"/>
      <c r="D1772" s="2"/>
      <c r="E1772" s="1"/>
      <c r="F1772" s="1"/>
    </row>
    <row r="1773" spans="1:6" x14ac:dyDescent="0.2">
      <c r="A1773" s="1"/>
      <c r="B1773" s="1"/>
      <c r="C1773" s="1"/>
      <c r="D1773" s="2"/>
      <c r="E1773" s="1"/>
      <c r="F1773" s="1"/>
    </row>
    <row r="1774" spans="1:6" x14ac:dyDescent="0.2">
      <c r="A1774" s="1"/>
      <c r="B1774" s="1"/>
      <c r="C1774" s="1"/>
      <c r="D1774" s="2"/>
      <c r="E1774" s="1"/>
      <c r="F1774" s="1"/>
    </row>
    <row r="1775" spans="1:6" x14ac:dyDescent="0.2">
      <c r="A1775" s="1"/>
      <c r="B1775" s="1"/>
      <c r="C1775" s="1"/>
      <c r="D1775" s="2"/>
      <c r="E1775" s="1"/>
      <c r="F1775" s="1"/>
    </row>
    <row r="1776" spans="1:6" x14ac:dyDescent="0.2">
      <c r="A1776" s="1"/>
      <c r="B1776" s="1"/>
      <c r="C1776" s="1"/>
      <c r="D1776" s="2"/>
      <c r="E1776" s="1"/>
      <c r="F1776" s="1"/>
    </row>
    <row r="1777" spans="1:6" x14ac:dyDescent="0.2">
      <c r="A1777" s="1"/>
      <c r="B1777" s="1"/>
      <c r="C1777" s="1"/>
      <c r="D1777" s="2"/>
      <c r="E1777" s="1"/>
      <c r="F1777" s="1"/>
    </row>
    <row r="1778" spans="1:6" x14ac:dyDescent="0.2">
      <c r="A1778" s="1"/>
      <c r="B1778" s="1"/>
      <c r="C1778" s="1"/>
      <c r="D1778" s="2"/>
      <c r="E1778" s="1"/>
      <c r="F1778" s="1"/>
    </row>
    <row r="1779" spans="1:6" x14ac:dyDescent="0.2">
      <c r="A1779" s="1"/>
      <c r="B1779" s="1"/>
      <c r="C1779" s="1"/>
      <c r="D1779" s="2"/>
      <c r="E1779" s="1"/>
      <c r="F1779" s="1"/>
    </row>
    <row r="1780" spans="1:6" x14ac:dyDescent="0.2">
      <c r="A1780" s="1"/>
      <c r="B1780" s="1"/>
      <c r="C1780" s="1"/>
      <c r="D1780" s="2"/>
      <c r="E1780" s="1"/>
      <c r="F1780" s="1"/>
    </row>
    <row r="1781" spans="1:6" x14ac:dyDescent="0.2">
      <c r="A1781" s="1"/>
      <c r="B1781" s="1"/>
      <c r="C1781" s="1"/>
      <c r="D1781" s="2"/>
      <c r="E1781" s="1"/>
      <c r="F1781" s="1"/>
    </row>
    <row r="1782" spans="1:6" x14ac:dyDescent="0.2">
      <c r="A1782" s="1"/>
      <c r="B1782" s="1"/>
      <c r="C1782" s="1"/>
      <c r="D1782" s="2"/>
      <c r="E1782" s="1"/>
      <c r="F1782" s="1"/>
    </row>
    <row r="1783" spans="1:6" x14ac:dyDescent="0.2">
      <c r="A1783" s="1"/>
      <c r="B1783" s="1"/>
      <c r="C1783" s="1"/>
      <c r="D1783" s="2"/>
      <c r="E1783" s="1"/>
      <c r="F1783" s="1"/>
    </row>
    <row r="1784" spans="1:6" x14ac:dyDescent="0.2">
      <c r="A1784" s="1"/>
      <c r="B1784" s="1"/>
      <c r="C1784" s="1"/>
      <c r="D1784" s="2"/>
      <c r="E1784" s="1"/>
      <c r="F1784" s="1"/>
    </row>
    <row r="1785" spans="1:6" x14ac:dyDescent="0.2">
      <c r="A1785" s="1"/>
      <c r="B1785" s="1"/>
      <c r="C1785" s="1"/>
      <c r="D1785" s="2"/>
      <c r="E1785" s="1"/>
      <c r="F1785" s="1"/>
    </row>
    <row r="1786" spans="1:6" x14ac:dyDescent="0.2">
      <c r="A1786" s="1"/>
      <c r="B1786" s="1"/>
      <c r="C1786" s="1"/>
      <c r="D1786" s="2"/>
      <c r="E1786" s="1"/>
      <c r="F1786" s="1"/>
    </row>
    <row r="1787" spans="1:6" x14ac:dyDescent="0.2">
      <c r="A1787" s="1"/>
      <c r="B1787" s="1"/>
      <c r="C1787" s="1"/>
      <c r="D1787" s="2"/>
      <c r="E1787" s="1"/>
      <c r="F1787" s="1"/>
    </row>
    <row r="1788" spans="1:6" x14ac:dyDescent="0.2">
      <c r="A1788" s="1"/>
      <c r="B1788" s="1"/>
      <c r="C1788" s="1"/>
      <c r="D1788" s="2"/>
      <c r="E1788" s="1"/>
      <c r="F1788" s="1"/>
    </row>
    <row r="1789" spans="1:6" x14ac:dyDescent="0.2">
      <c r="A1789" s="1"/>
      <c r="B1789" s="1"/>
      <c r="C1789" s="1"/>
      <c r="D1789" s="2"/>
      <c r="E1789" s="1"/>
      <c r="F1789" s="1"/>
    </row>
    <row r="1790" spans="1:6" x14ac:dyDescent="0.2">
      <c r="A1790" s="1"/>
      <c r="B1790" s="1"/>
      <c r="C1790" s="1"/>
      <c r="D1790" s="2"/>
      <c r="E1790" s="1"/>
      <c r="F1790" s="1"/>
    </row>
    <row r="1791" spans="1:6" x14ac:dyDescent="0.2">
      <c r="A1791" s="1"/>
      <c r="B1791" s="1"/>
      <c r="C1791" s="1"/>
      <c r="D1791" s="2"/>
      <c r="E1791" s="1"/>
      <c r="F1791" s="1"/>
    </row>
    <row r="1792" spans="1:6" x14ac:dyDescent="0.2">
      <c r="A1792" s="1"/>
      <c r="B1792" s="1"/>
      <c r="C1792" s="1"/>
      <c r="D1792" s="2"/>
      <c r="E1792" s="1"/>
      <c r="F1792" s="1"/>
    </row>
    <row r="1793" spans="1:6" x14ac:dyDescent="0.2">
      <c r="A1793" s="1"/>
      <c r="B1793" s="1"/>
      <c r="C1793" s="1"/>
      <c r="D1793" s="2"/>
      <c r="E1793" s="1"/>
      <c r="F1793" s="1"/>
    </row>
    <row r="1794" spans="1:6" x14ac:dyDescent="0.2">
      <c r="A1794" s="1"/>
      <c r="B1794" s="1"/>
      <c r="C1794" s="1"/>
      <c r="D1794" s="2"/>
      <c r="E1794" s="1"/>
      <c r="F1794" s="1"/>
    </row>
    <row r="1795" spans="1:6" x14ac:dyDescent="0.2">
      <c r="A1795" s="1"/>
      <c r="B1795" s="1"/>
      <c r="C1795" s="1"/>
      <c r="D1795" s="2"/>
      <c r="E1795" s="1"/>
      <c r="F1795" s="1"/>
    </row>
    <row r="1796" spans="1:6" x14ac:dyDescent="0.2">
      <c r="A1796" s="1"/>
      <c r="B1796" s="1"/>
      <c r="C1796" s="1"/>
      <c r="D1796" s="2"/>
      <c r="E1796" s="1"/>
      <c r="F1796" s="1"/>
    </row>
    <row r="1797" spans="1:6" x14ac:dyDescent="0.2">
      <c r="A1797" s="1"/>
      <c r="B1797" s="1"/>
      <c r="C1797" s="1"/>
      <c r="D1797" s="2"/>
      <c r="E1797" s="1"/>
      <c r="F1797" s="1"/>
    </row>
    <row r="1798" spans="1:6" x14ac:dyDescent="0.2">
      <c r="A1798" s="1"/>
      <c r="B1798" s="1"/>
      <c r="C1798" s="1"/>
      <c r="D1798" s="2"/>
      <c r="E1798" s="1"/>
      <c r="F1798" s="1"/>
    </row>
    <row r="1799" spans="1:6" x14ac:dyDescent="0.2">
      <c r="A1799" s="1"/>
      <c r="B1799" s="1"/>
      <c r="C1799" s="1"/>
      <c r="D1799" s="2"/>
      <c r="E1799" s="1"/>
      <c r="F1799" s="1"/>
    </row>
    <row r="1800" spans="1:6" x14ac:dyDescent="0.2">
      <c r="A1800" s="1"/>
      <c r="B1800" s="1"/>
      <c r="C1800" s="1"/>
      <c r="D1800" s="2"/>
      <c r="E1800" s="1"/>
      <c r="F1800" s="1"/>
    </row>
    <row r="1801" spans="1:6" x14ac:dyDescent="0.2">
      <c r="A1801" s="1"/>
      <c r="B1801" s="1"/>
      <c r="C1801" s="1"/>
      <c r="D1801" s="2"/>
      <c r="E1801" s="1"/>
      <c r="F1801" s="1"/>
    </row>
    <row r="1802" spans="1:6" x14ac:dyDescent="0.2">
      <c r="A1802" s="1"/>
      <c r="B1802" s="1"/>
      <c r="C1802" s="1"/>
      <c r="D1802" s="2"/>
      <c r="E1802" s="1"/>
      <c r="F1802" s="1"/>
    </row>
    <row r="1803" spans="1:6" x14ac:dyDescent="0.2">
      <c r="A1803" s="1"/>
      <c r="B1803" s="1"/>
      <c r="C1803" s="1"/>
      <c r="D1803" s="2"/>
      <c r="E1803" s="1"/>
      <c r="F1803" s="1"/>
    </row>
    <row r="1804" spans="1:6" x14ac:dyDescent="0.2">
      <c r="A1804" s="1"/>
      <c r="B1804" s="1"/>
      <c r="C1804" s="1"/>
      <c r="D1804" s="2"/>
      <c r="E1804" s="1"/>
      <c r="F1804" s="1"/>
    </row>
    <row r="1805" spans="1:6" x14ac:dyDescent="0.2">
      <c r="A1805" s="1"/>
      <c r="B1805" s="1"/>
      <c r="C1805" s="1"/>
      <c r="D1805" s="2"/>
      <c r="E1805" s="1"/>
      <c r="F1805" s="1"/>
    </row>
    <row r="1806" spans="1:6" x14ac:dyDescent="0.2">
      <c r="A1806" s="1"/>
      <c r="B1806" s="1"/>
      <c r="C1806" s="1"/>
      <c r="D1806" s="2"/>
      <c r="E1806" s="1"/>
      <c r="F1806" s="1"/>
    </row>
    <row r="1807" spans="1:6" x14ac:dyDescent="0.2">
      <c r="A1807" s="1"/>
      <c r="B1807" s="1"/>
      <c r="C1807" s="1"/>
      <c r="D1807" s="2"/>
      <c r="E1807" s="1"/>
      <c r="F1807" s="1"/>
    </row>
    <row r="1808" spans="1:6" x14ac:dyDescent="0.2">
      <c r="A1808" s="1"/>
      <c r="B1808" s="1"/>
      <c r="C1808" s="1"/>
      <c r="D1808" s="2"/>
      <c r="E1808" s="1"/>
      <c r="F1808" s="1"/>
    </row>
    <row r="1809" spans="1:6" x14ac:dyDescent="0.2">
      <c r="A1809" s="1"/>
      <c r="B1809" s="1"/>
      <c r="C1809" s="1"/>
      <c r="D1809" s="2"/>
      <c r="E1809" s="1"/>
      <c r="F1809" s="1"/>
    </row>
    <row r="1810" spans="1:6" x14ac:dyDescent="0.2">
      <c r="A1810" s="1"/>
      <c r="B1810" s="1"/>
      <c r="C1810" s="1"/>
      <c r="D1810" s="2"/>
      <c r="E1810" s="1"/>
      <c r="F1810" s="1"/>
    </row>
    <row r="1811" spans="1:6" x14ac:dyDescent="0.2">
      <c r="A1811" s="1"/>
      <c r="B1811" s="1"/>
      <c r="C1811" s="1"/>
      <c r="D1811" s="2"/>
      <c r="E1811" s="1"/>
      <c r="F1811" s="1"/>
    </row>
    <row r="1812" spans="1:6" x14ac:dyDescent="0.2">
      <c r="A1812" s="1"/>
      <c r="B1812" s="1"/>
      <c r="C1812" s="1"/>
      <c r="D1812" s="2"/>
      <c r="E1812" s="1"/>
      <c r="F1812" s="1"/>
    </row>
    <row r="1813" spans="1:6" x14ac:dyDescent="0.2">
      <c r="A1813" s="1"/>
      <c r="B1813" s="1"/>
      <c r="C1813" s="1"/>
      <c r="D1813" s="2"/>
      <c r="E1813" s="1"/>
      <c r="F1813" s="1"/>
    </row>
    <row r="1814" spans="1:6" x14ac:dyDescent="0.2">
      <c r="A1814" s="1"/>
      <c r="B1814" s="1"/>
      <c r="C1814" s="1"/>
      <c r="D1814" s="2"/>
      <c r="E1814" s="1"/>
      <c r="F1814" s="1"/>
    </row>
    <row r="1815" spans="1:6" x14ac:dyDescent="0.2">
      <c r="A1815" s="1"/>
      <c r="B1815" s="1"/>
      <c r="C1815" s="1"/>
      <c r="D1815" s="2"/>
      <c r="E1815" s="1"/>
      <c r="F1815" s="1"/>
    </row>
    <row r="1816" spans="1:6" x14ac:dyDescent="0.2">
      <c r="A1816" s="1"/>
      <c r="B1816" s="1"/>
      <c r="C1816" s="1"/>
      <c r="D1816" s="2"/>
      <c r="E1816" s="1"/>
      <c r="F1816" s="1"/>
    </row>
    <row r="1817" spans="1:6" x14ac:dyDescent="0.2">
      <c r="A1817" s="1"/>
      <c r="B1817" s="1"/>
      <c r="C1817" s="1"/>
      <c r="D1817" s="2"/>
      <c r="E1817" s="1"/>
      <c r="F1817" s="1"/>
    </row>
    <row r="1818" spans="1:6" x14ac:dyDescent="0.2">
      <c r="A1818" s="1"/>
      <c r="B1818" s="1"/>
      <c r="C1818" s="1"/>
      <c r="D1818" s="2"/>
      <c r="E1818" s="1"/>
      <c r="F1818" s="1"/>
    </row>
    <row r="1819" spans="1:6" x14ac:dyDescent="0.2">
      <c r="A1819" s="1"/>
      <c r="B1819" s="1"/>
      <c r="C1819" s="1"/>
      <c r="D1819" s="2"/>
      <c r="E1819" s="1"/>
      <c r="F1819" s="1"/>
    </row>
    <row r="1820" spans="1:6" x14ac:dyDescent="0.2">
      <c r="A1820" s="1"/>
      <c r="B1820" s="1"/>
      <c r="C1820" s="1"/>
      <c r="D1820" s="2"/>
      <c r="E1820" s="1"/>
      <c r="F1820" s="1"/>
    </row>
    <row r="1821" spans="1:6" x14ac:dyDescent="0.2">
      <c r="A1821" s="1"/>
      <c r="B1821" s="1"/>
      <c r="C1821" s="1"/>
      <c r="D1821" s="2"/>
      <c r="E1821" s="1"/>
      <c r="F1821" s="1"/>
    </row>
    <row r="1822" spans="1:6" x14ac:dyDescent="0.2">
      <c r="A1822" s="1"/>
      <c r="B1822" s="1"/>
      <c r="C1822" s="1"/>
      <c r="D1822" s="2"/>
      <c r="E1822" s="1"/>
      <c r="F1822" s="1"/>
    </row>
    <row r="1823" spans="1:6" x14ac:dyDescent="0.2">
      <c r="A1823" s="1"/>
      <c r="B1823" s="1"/>
      <c r="C1823" s="1"/>
      <c r="D1823" s="2"/>
      <c r="E1823" s="1"/>
      <c r="F1823" s="1"/>
    </row>
    <row r="1824" spans="1:6" x14ac:dyDescent="0.2">
      <c r="A1824" s="1"/>
      <c r="B1824" s="1"/>
      <c r="C1824" s="1"/>
      <c r="D1824" s="2"/>
      <c r="E1824" s="1"/>
      <c r="F1824" s="1"/>
    </row>
    <row r="1825" spans="1:6" x14ac:dyDescent="0.2">
      <c r="A1825" s="1"/>
      <c r="B1825" s="1"/>
      <c r="C1825" s="1"/>
      <c r="D1825" s="2"/>
      <c r="E1825" s="1"/>
      <c r="F1825" s="1"/>
    </row>
    <row r="1826" spans="1:6" x14ac:dyDescent="0.2">
      <c r="A1826" s="1"/>
      <c r="B1826" s="1"/>
      <c r="C1826" s="1"/>
      <c r="D1826" s="2"/>
      <c r="E1826" s="1"/>
      <c r="F1826" s="1"/>
    </row>
    <row r="1827" spans="1:6" x14ac:dyDescent="0.2">
      <c r="A1827" s="1"/>
      <c r="B1827" s="1"/>
      <c r="C1827" s="1"/>
      <c r="D1827" s="2"/>
      <c r="E1827" s="1"/>
      <c r="F1827" s="1"/>
    </row>
    <row r="1828" spans="1:6" x14ac:dyDescent="0.2">
      <c r="A1828" s="1"/>
      <c r="B1828" s="1"/>
      <c r="C1828" s="1"/>
      <c r="D1828" s="2"/>
      <c r="E1828" s="1"/>
      <c r="F1828" s="1"/>
    </row>
    <row r="1829" spans="1:6" x14ac:dyDescent="0.2">
      <c r="A1829" s="1"/>
      <c r="B1829" s="1"/>
      <c r="C1829" s="1"/>
      <c r="D1829" s="2"/>
      <c r="E1829" s="1"/>
      <c r="F1829" s="1"/>
    </row>
    <row r="1830" spans="1:6" x14ac:dyDescent="0.2">
      <c r="A1830" s="1"/>
      <c r="B1830" s="1"/>
      <c r="C1830" s="1"/>
      <c r="D1830" s="2"/>
      <c r="E1830" s="1"/>
      <c r="F1830" s="1"/>
    </row>
    <row r="1831" spans="1:6" x14ac:dyDescent="0.2">
      <c r="A1831" s="1"/>
      <c r="B1831" s="1"/>
      <c r="C1831" s="1"/>
      <c r="D1831" s="2"/>
      <c r="E1831" s="1"/>
      <c r="F1831" s="1"/>
    </row>
    <row r="1832" spans="1:6" x14ac:dyDescent="0.2">
      <c r="A1832" s="1"/>
      <c r="B1832" s="1"/>
      <c r="C1832" s="1"/>
      <c r="D1832" s="2"/>
      <c r="E1832" s="1"/>
      <c r="F1832" s="1"/>
    </row>
    <row r="1833" spans="1:6" x14ac:dyDescent="0.2">
      <c r="A1833" s="1"/>
      <c r="B1833" s="1"/>
      <c r="C1833" s="1"/>
      <c r="D1833" s="2"/>
      <c r="E1833" s="1"/>
      <c r="F1833" s="1"/>
    </row>
    <row r="1834" spans="1:6" x14ac:dyDescent="0.2">
      <c r="A1834" s="1"/>
      <c r="B1834" s="1"/>
      <c r="C1834" s="1"/>
      <c r="D1834" s="2"/>
      <c r="E1834" s="1"/>
      <c r="F1834" s="1"/>
    </row>
    <row r="1835" spans="1:6" x14ac:dyDescent="0.2">
      <c r="A1835" s="1"/>
      <c r="B1835" s="1"/>
      <c r="C1835" s="1"/>
      <c r="D1835" s="2"/>
      <c r="E1835" s="1"/>
      <c r="F1835" s="1"/>
    </row>
    <row r="1836" spans="1:6" x14ac:dyDescent="0.2">
      <c r="A1836" s="1"/>
      <c r="B1836" s="1"/>
      <c r="C1836" s="1"/>
      <c r="D1836" s="2"/>
      <c r="E1836" s="1"/>
      <c r="F1836" s="1"/>
    </row>
    <row r="1837" spans="1:6" x14ac:dyDescent="0.2">
      <c r="A1837" s="1"/>
      <c r="B1837" s="1"/>
      <c r="C1837" s="1"/>
      <c r="D1837" s="2"/>
      <c r="E1837" s="1"/>
      <c r="F1837" s="1"/>
    </row>
    <row r="1838" spans="1:6" x14ac:dyDescent="0.2">
      <c r="A1838" s="1"/>
      <c r="B1838" s="1"/>
      <c r="C1838" s="1"/>
      <c r="D1838" s="2"/>
      <c r="E1838" s="1"/>
      <c r="F1838" s="1"/>
    </row>
    <row r="1839" spans="1:6" x14ac:dyDescent="0.2">
      <c r="A1839" s="1"/>
      <c r="B1839" s="1"/>
      <c r="C1839" s="1"/>
      <c r="D1839" s="2"/>
      <c r="E1839" s="1"/>
      <c r="F1839" s="1"/>
    </row>
    <row r="1840" spans="1:6" x14ac:dyDescent="0.2">
      <c r="A1840" s="1"/>
      <c r="B1840" s="1"/>
      <c r="C1840" s="1"/>
      <c r="D1840" s="2"/>
      <c r="E1840" s="1"/>
      <c r="F1840" s="1"/>
    </row>
    <row r="1841" spans="1:6" x14ac:dyDescent="0.2">
      <c r="A1841" s="1"/>
      <c r="B1841" s="1"/>
      <c r="C1841" s="1"/>
      <c r="D1841" s="2"/>
      <c r="E1841" s="1"/>
      <c r="F1841" s="1"/>
    </row>
    <row r="1842" spans="1:6" x14ac:dyDescent="0.2">
      <c r="A1842" s="1"/>
      <c r="B1842" s="1"/>
      <c r="C1842" s="1"/>
      <c r="D1842" s="2"/>
      <c r="E1842" s="1"/>
      <c r="F1842" s="1"/>
    </row>
    <row r="1843" spans="1:6" x14ac:dyDescent="0.2">
      <c r="A1843" s="1"/>
      <c r="B1843" s="1"/>
      <c r="C1843" s="1"/>
      <c r="D1843" s="2"/>
      <c r="E1843" s="1"/>
      <c r="F1843" s="1"/>
    </row>
    <row r="1844" spans="1:6" x14ac:dyDescent="0.2">
      <c r="A1844" s="1"/>
      <c r="B1844" s="1"/>
      <c r="C1844" s="1"/>
      <c r="D1844" s="2"/>
      <c r="E1844" s="1"/>
      <c r="F1844" s="1"/>
    </row>
    <row r="1845" spans="1:6" x14ac:dyDescent="0.2">
      <c r="A1845" s="1"/>
      <c r="B1845" s="1"/>
      <c r="C1845" s="1"/>
      <c r="D1845" s="2"/>
      <c r="E1845" s="1"/>
      <c r="F1845" s="1"/>
    </row>
    <row r="1846" spans="1:6" x14ac:dyDescent="0.2">
      <c r="A1846" s="1"/>
      <c r="B1846" s="1"/>
      <c r="C1846" s="1"/>
      <c r="D1846" s="2"/>
      <c r="E1846" s="1"/>
      <c r="F1846" s="1"/>
    </row>
    <row r="1847" spans="1:6" x14ac:dyDescent="0.2">
      <c r="A1847" s="1"/>
      <c r="B1847" s="1"/>
      <c r="C1847" s="1"/>
      <c r="D1847" s="2"/>
      <c r="E1847" s="1"/>
      <c r="F1847" s="1"/>
    </row>
    <row r="1848" spans="1:6" x14ac:dyDescent="0.2">
      <c r="A1848" s="1"/>
      <c r="B1848" s="1"/>
      <c r="C1848" s="1"/>
      <c r="D1848" s="2"/>
      <c r="E1848" s="1"/>
      <c r="F1848" s="1"/>
    </row>
    <row r="1849" spans="1:6" x14ac:dyDescent="0.2">
      <c r="A1849" s="1"/>
      <c r="B1849" s="1"/>
      <c r="C1849" s="1"/>
      <c r="D1849" s="2"/>
      <c r="E1849" s="1"/>
      <c r="F1849" s="1"/>
    </row>
    <row r="1850" spans="1:6" x14ac:dyDescent="0.2">
      <c r="A1850" s="1"/>
      <c r="B1850" s="1"/>
      <c r="C1850" s="1"/>
      <c r="D1850" s="2"/>
      <c r="E1850" s="1"/>
      <c r="F1850" s="1"/>
    </row>
    <row r="1851" spans="1:6" x14ac:dyDescent="0.2">
      <c r="A1851" s="1"/>
      <c r="B1851" s="1"/>
      <c r="C1851" s="1"/>
      <c r="D1851" s="2"/>
      <c r="E1851" s="1"/>
      <c r="F1851" s="1"/>
    </row>
    <row r="1852" spans="1:6" x14ac:dyDescent="0.2">
      <c r="A1852" s="1"/>
      <c r="B1852" s="1"/>
      <c r="C1852" s="1"/>
      <c r="D1852" s="2"/>
      <c r="E1852" s="1"/>
      <c r="F1852" s="1"/>
    </row>
    <row r="1853" spans="1:6" x14ac:dyDescent="0.2">
      <c r="A1853" s="1"/>
      <c r="B1853" s="1"/>
      <c r="C1853" s="1"/>
      <c r="D1853" s="2"/>
      <c r="E1853" s="1"/>
      <c r="F1853" s="1"/>
    </row>
    <row r="1854" spans="1:6" x14ac:dyDescent="0.2">
      <c r="A1854" s="1"/>
      <c r="B1854" s="1"/>
      <c r="C1854" s="1"/>
      <c r="D1854" s="2"/>
      <c r="E1854" s="1"/>
      <c r="F1854" s="1"/>
    </row>
    <row r="1855" spans="1:6" x14ac:dyDescent="0.2">
      <c r="A1855" s="1"/>
      <c r="B1855" s="1"/>
      <c r="C1855" s="1"/>
      <c r="D1855" s="2"/>
      <c r="E1855" s="1"/>
      <c r="F1855" s="1"/>
    </row>
    <row r="1856" spans="1:6" x14ac:dyDescent="0.2">
      <c r="A1856" s="1"/>
      <c r="B1856" s="1"/>
      <c r="C1856" s="1"/>
      <c r="D1856" s="2"/>
      <c r="E1856" s="1"/>
      <c r="F1856" s="1"/>
    </row>
    <row r="1857" spans="1:6" x14ac:dyDescent="0.2">
      <c r="A1857" s="1"/>
      <c r="B1857" s="1"/>
      <c r="C1857" s="1"/>
      <c r="D1857" s="2"/>
      <c r="E1857" s="1"/>
      <c r="F1857" s="1"/>
    </row>
    <row r="1858" spans="1:6" x14ac:dyDescent="0.2">
      <c r="A1858" s="1"/>
      <c r="B1858" s="1"/>
      <c r="C1858" s="1"/>
      <c r="D1858" s="2"/>
      <c r="E1858" s="1"/>
      <c r="F1858" s="1"/>
    </row>
    <row r="1859" spans="1:6" x14ac:dyDescent="0.2">
      <c r="A1859" s="1"/>
      <c r="B1859" s="1"/>
      <c r="C1859" s="1"/>
      <c r="D1859" s="2"/>
      <c r="E1859" s="1"/>
      <c r="F1859" s="1"/>
    </row>
    <row r="1860" spans="1:6" x14ac:dyDescent="0.2">
      <c r="A1860" s="1"/>
      <c r="B1860" s="1"/>
      <c r="C1860" s="1"/>
      <c r="D1860" s="2"/>
      <c r="E1860" s="1"/>
      <c r="F1860" s="1"/>
    </row>
    <row r="1861" spans="1:6" x14ac:dyDescent="0.2">
      <c r="A1861" s="1"/>
      <c r="B1861" s="1"/>
      <c r="C1861" s="1"/>
      <c r="D1861" s="2"/>
      <c r="E1861" s="1"/>
      <c r="F1861" s="1"/>
    </row>
    <row r="1862" spans="1:6" x14ac:dyDescent="0.2">
      <c r="A1862" s="1"/>
      <c r="B1862" s="1"/>
      <c r="C1862" s="1"/>
      <c r="D1862" s="2"/>
      <c r="E1862" s="1"/>
      <c r="F1862" s="1"/>
    </row>
    <row r="1863" spans="1:6" x14ac:dyDescent="0.2">
      <c r="A1863" s="1"/>
      <c r="B1863" s="1"/>
      <c r="C1863" s="1"/>
      <c r="D1863" s="2"/>
      <c r="E1863" s="1"/>
      <c r="F1863" s="1"/>
    </row>
    <row r="1864" spans="1:6" x14ac:dyDescent="0.2">
      <c r="A1864" s="1"/>
      <c r="B1864" s="1"/>
      <c r="C1864" s="1"/>
      <c r="D1864" s="2"/>
      <c r="E1864" s="1"/>
      <c r="F1864" s="1"/>
    </row>
    <row r="1865" spans="1:6" x14ac:dyDescent="0.2">
      <c r="A1865" s="1"/>
      <c r="B1865" s="1"/>
      <c r="C1865" s="1"/>
      <c r="D1865" s="2"/>
      <c r="E1865" s="1"/>
      <c r="F1865" s="1"/>
    </row>
    <row r="1866" spans="1:6" x14ac:dyDescent="0.2">
      <c r="A1866" s="1"/>
      <c r="B1866" s="1"/>
      <c r="C1866" s="1"/>
      <c r="D1866" s="2"/>
      <c r="E1866" s="1"/>
      <c r="F1866" s="1"/>
    </row>
    <row r="1867" spans="1:6" x14ac:dyDescent="0.2">
      <c r="A1867" s="1"/>
      <c r="B1867" s="1"/>
      <c r="C1867" s="1"/>
      <c r="D1867" s="2"/>
      <c r="E1867" s="1"/>
      <c r="F1867" s="1"/>
    </row>
    <row r="1868" spans="1:6" x14ac:dyDescent="0.2">
      <c r="A1868" s="1"/>
      <c r="B1868" s="1"/>
      <c r="C1868" s="1"/>
      <c r="D1868" s="2"/>
      <c r="E1868" s="1"/>
      <c r="F1868" s="1"/>
    </row>
    <row r="1869" spans="1:6" x14ac:dyDescent="0.2">
      <c r="A1869" s="1"/>
      <c r="B1869" s="1"/>
      <c r="C1869" s="1"/>
      <c r="D1869" s="2"/>
      <c r="E1869" s="1"/>
      <c r="F1869" s="1"/>
    </row>
    <row r="1870" spans="1:6" x14ac:dyDescent="0.2">
      <c r="A1870" s="1"/>
      <c r="B1870" s="1"/>
      <c r="C1870" s="1"/>
      <c r="D1870" s="2"/>
      <c r="E1870" s="1"/>
      <c r="F1870" s="1"/>
    </row>
    <row r="1871" spans="1:6" x14ac:dyDescent="0.2">
      <c r="A1871" s="1"/>
      <c r="B1871" s="1"/>
      <c r="C1871" s="1"/>
      <c r="D1871" s="2"/>
      <c r="E1871" s="1"/>
      <c r="F1871" s="1"/>
    </row>
    <row r="1872" spans="1:6" x14ac:dyDescent="0.2">
      <c r="A1872" s="1"/>
      <c r="B1872" s="1"/>
      <c r="C1872" s="1"/>
      <c r="D1872" s="2"/>
      <c r="E1872" s="1"/>
      <c r="F1872" s="1"/>
    </row>
    <row r="1873" spans="1:6" x14ac:dyDescent="0.2">
      <c r="A1873" s="1"/>
      <c r="B1873" s="1"/>
      <c r="C1873" s="1"/>
      <c r="D1873" s="2"/>
      <c r="E1873" s="1"/>
      <c r="F1873" s="1"/>
    </row>
    <row r="1874" spans="1:6" x14ac:dyDescent="0.2">
      <c r="A1874" s="1"/>
      <c r="B1874" s="1"/>
      <c r="C1874" s="1"/>
      <c r="D1874" s="2"/>
      <c r="E1874" s="1"/>
      <c r="F1874" s="1"/>
    </row>
    <row r="1875" spans="1:6" x14ac:dyDescent="0.2">
      <c r="A1875" s="1"/>
      <c r="B1875" s="1"/>
      <c r="C1875" s="1"/>
      <c r="D1875" s="2"/>
      <c r="E1875" s="1"/>
      <c r="F1875" s="1"/>
    </row>
    <row r="1876" spans="1:6" x14ac:dyDescent="0.2">
      <c r="A1876" s="1"/>
      <c r="B1876" s="1"/>
      <c r="C1876" s="1"/>
      <c r="D1876" s="2"/>
      <c r="E1876" s="1"/>
      <c r="F1876" s="1"/>
    </row>
    <row r="1877" spans="1:6" x14ac:dyDescent="0.2">
      <c r="A1877" s="1"/>
      <c r="B1877" s="1"/>
      <c r="C1877" s="1"/>
      <c r="D1877" s="2"/>
      <c r="E1877" s="1"/>
      <c r="F1877" s="1"/>
    </row>
    <row r="1878" spans="1:6" x14ac:dyDescent="0.2">
      <c r="A1878" s="1"/>
      <c r="B1878" s="1"/>
      <c r="C1878" s="1"/>
      <c r="D1878" s="2"/>
      <c r="E1878" s="1"/>
      <c r="F1878" s="1"/>
    </row>
    <row r="1879" spans="1:6" x14ac:dyDescent="0.2">
      <c r="A1879" s="1"/>
      <c r="B1879" s="1"/>
      <c r="C1879" s="1"/>
      <c r="D1879" s="2"/>
      <c r="E1879" s="1"/>
      <c r="F1879" s="1"/>
    </row>
    <row r="1880" spans="1:6" x14ac:dyDescent="0.2">
      <c r="A1880" s="1"/>
      <c r="B1880" s="1"/>
      <c r="C1880" s="1"/>
      <c r="D1880" s="2"/>
      <c r="E1880" s="1"/>
      <c r="F1880" s="1"/>
    </row>
    <row r="1881" spans="1:6" x14ac:dyDescent="0.2">
      <c r="A1881" s="1"/>
      <c r="B1881" s="1"/>
      <c r="C1881" s="1"/>
      <c r="D1881" s="2"/>
      <c r="E1881" s="1"/>
      <c r="F1881" s="1"/>
    </row>
    <row r="1882" spans="1:6" x14ac:dyDescent="0.2">
      <c r="A1882" s="1"/>
      <c r="B1882" s="1"/>
      <c r="C1882" s="1"/>
      <c r="D1882" s="2"/>
      <c r="E1882" s="1"/>
      <c r="F1882" s="1"/>
    </row>
    <row r="1883" spans="1:6" x14ac:dyDescent="0.2">
      <c r="A1883" s="1"/>
      <c r="B1883" s="1"/>
      <c r="C1883" s="1"/>
      <c r="D1883" s="2"/>
      <c r="E1883" s="1"/>
      <c r="F1883" s="1"/>
    </row>
    <row r="1884" spans="1:6" x14ac:dyDescent="0.2">
      <c r="A1884" s="1"/>
      <c r="B1884" s="1"/>
      <c r="C1884" s="1"/>
      <c r="D1884" s="2"/>
      <c r="E1884" s="1"/>
      <c r="F1884" s="1"/>
    </row>
    <row r="1885" spans="1:6" x14ac:dyDescent="0.2">
      <c r="A1885" s="1"/>
      <c r="B1885" s="1"/>
      <c r="C1885" s="1"/>
      <c r="D1885" s="2"/>
      <c r="E1885" s="1"/>
      <c r="F1885" s="1"/>
    </row>
    <row r="1886" spans="1:6" x14ac:dyDescent="0.2">
      <c r="A1886" s="1"/>
      <c r="B1886" s="1"/>
      <c r="C1886" s="1"/>
      <c r="D1886" s="2"/>
      <c r="E1886" s="1"/>
      <c r="F1886" s="1"/>
    </row>
    <row r="1887" spans="1:6" x14ac:dyDescent="0.2">
      <c r="A1887" s="1"/>
      <c r="B1887" s="1"/>
      <c r="C1887" s="1"/>
      <c r="D1887" s="2"/>
      <c r="E1887" s="1"/>
      <c r="F1887" s="1"/>
    </row>
    <row r="1888" spans="1:6" x14ac:dyDescent="0.2">
      <c r="A1888" s="1"/>
      <c r="B1888" s="1"/>
      <c r="C1888" s="1"/>
      <c r="D1888" s="2"/>
      <c r="E1888" s="1"/>
      <c r="F1888" s="1"/>
    </row>
    <row r="1889" spans="1:6" x14ac:dyDescent="0.2">
      <c r="A1889" s="1"/>
      <c r="B1889" s="1"/>
      <c r="C1889" s="1"/>
      <c r="D1889" s="2"/>
      <c r="E1889" s="1"/>
      <c r="F1889" s="1"/>
    </row>
    <row r="1890" spans="1:6" x14ac:dyDescent="0.2">
      <c r="A1890" s="1"/>
      <c r="B1890" s="1"/>
      <c r="C1890" s="1"/>
      <c r="D1890" s="2"/>
      <c r="E1890" s="1"/>
      <c r="F1890" s="1"/>
    </row>
    <row r="1891" spans="1:6" x14ac:dyDescent="0.2">
      <c r="A1891" s="1"/>
      <c r="B1891" s="1"/>
      <c r="C1891" s="1"/>
      <c r="D1891" s="2"/>
      <c r="E1891" s="1"/>
      <c r="F1891" s="1"/>
    </row>
    <row r="1892" spans="1:6" x14ac:dyDescent="0.2">
      <c r="A1892" s="1"/>
      <c r="B1892" s="1"/>
      <c r="C1892" s="1"/>
      <c r="D1892" s="2"/>
      <c r="E1892" s="1"/>
      <c r="F1892" s="1"/>
    </row>
    <row r="1893" spans="1:6" x14ac:dyDescent="0.2">
      <c r="A1893" s="1"/>
      <c r="B1893" s="1"/>
      <c r="C1893" s="1"/>
      <c r="D1893" s="2"/>
      <c r="E1893" s="1"/>
      <c r="F1893" s="1"/>
    </row>
    <row r="1894" spans="1:6" x14ac:dyDescent="0.2">
      <c r="A1894" s="1"/>
      <c r="B1894" s="1"/>
      <c r="C1894" s="1"/>
      <c r="D1894" s="2"/>
      <c r="E1894" s="1"/>
      <c r="F1894" s="1"/>
    </row>
    <row r="1895" spans="1:6" x14ac:dyDescent="0.2">
      <c r="A1895" s="1"/>
      <c r="B1895" s="1"/>
      <c r="C1895" s="1"/>
      <c r="D1895" s="2"/>
      <c r="E1895" s="1"/>
      <c r="F1895" s="1"/>
    </row>
    <row r="1896" spans="1:6" x14ac:dyDescent="0.2">
      <c r="A1896" s="1"/>
      <c r="B1896" s="1"/>
      <c r="C1896" s="1"/>
      <c r="D1896" s="2"/>
      <c r="E1896" s="1"/>
      <c r="F1896" s="1"/>
    </row>
    <row r="1897" spans="1:6" x14ac:dyDescent="0.2">
      <c r="A1897" s="1"/>
      <c r="B1897" s="1"/>
      <c r="C1897" s="1"/>
      <c r="D1897" s="2"/>
      <c r="E1897" s="1"/>
      <c r="F1897" s="1"/>
    </row>
    <row r="1898" spans="1:6" x14ac:dyDescent="0.2">
      <c r="A1898" s="1"/>
      <c r="B1898" s="1"/>
      <c r="C1898" s="1"/>
      <c r="D1898" s="2"/>
      <c r="E1898" s="1"/>
      <c r="F1898" s="1"/>
    </row>
    <row r="1899" spans="1:6" x14ac:dyDescent="0.2">
      <c r="A1899" s="1"/>
      <c r="B1899" s="1"/>
      <c r="C1899" s="1"/>
      <c r="D1899" s="2"/>
      <c r="E1899" s="1"/>
      <c r="F1899" s="1"/>
    </row>
    <row r="1900" spans="1:6" x14ac:dyDescent="0.2">
      <c r="A1900" s="1"/>
      <c r="B1900" s="1"/>
      <c r="C1900" s="1"/>
      <c r="D1900" s="2"/>
      <c r="E1900" s="1"/>
      <c r="F1900" s="1"/>
    </row>
    <row r="1901" spans="1:6" x14ac:dyDescent="0.2">
      <c r="A1901" s="1"/>
      <c r="B1901" s="1"/>
      <c r="C1901" s="1"/>
      <c r="D1901" s="2"/>
      <c r="E1901" s="1"/>
      <c r="F1901" s="1"/>
    </row>
    <row r="1902" spans="1:6" x14ac:dyDescent="0.2">
      <c r="A1902" s="1"/>
      <c r="B1902" s="1"/>
      <c r="C1902" s="1"/>
      <c r="D1902" s="2"/>
      <c r="E1902" s="1"/>
      <c r="F1902" s="1"/>
    </row>
    <row r="1903" spans="1:6" x14ac:dyDescent="0.2">
      <c r="A1903" s="1"/>
      <c r="B1903" s="1"/>
      <c r="C1903" s="1"/>
      <c r="D1903" s="2"/>
      <c r="E1903" s="1"/>
      <c r="F1903" s="1"/>
    </row>
    <row r="1904" spans="1:6" x14ac:dyDescent="0.2">
      <c r="A1904" s="1"/>
      <c r="B1904" s="1"/>
      <c r="C1904" s="1"/>
      <c r="D1904" s="2"/>
      <c r="E1904" s="1"/>
      <c r="F1904" s="1"/>
    </row>
    <row r="1905" spans="1:6" x14ac:dyDescent="0.2">
      <c r="A1905" s="1"/>
      <c r="B1905" s="1"/>
      <c r="C1905" s="1"/>
      <c r="D1905" s="2"/>
      <c r="E1905" s="1"/>
      <c r="F1905" s="1"/>
    </row>
    <row r="1906" spans="1:6" x14ac:dyDescent="0.2">
      <c r="A1906" s="1"/>
      <c r="B1906" s="1"/>
      <c r="C1906" s="1"/>
      <c r="D1906" s="2"/>
      <c r="E1906" s="1"/>
      <c r="F1906" s="1"/>
    </row>
    <row r="1907" spans="1:6" x14ac:dyDescent="0.2">
      <c r="A1907" s="1"/>
      <c r="B1907" s="1"/>
      <c r="C1907" s="1"/>
      <c r="D1907" s="2"/>
      <c r="E1907" s="1"/>
      <c r="F1907" s="1"/>
    </row>
    <row r="1908" spans="1:6" x14ac:dyDescent="0.2">
      <c r="A1908" s="1"/>
      <c r="B1908" s="1"/>
      <c r="C1908" s="1"/>
      <c r="D1908" s="2"/>
      <c r="E1908" s="1"/>
      <c r="F1908" s="1"/>
    </row>
    <row r="1909" spans="1:6" x14ac:dyDescent="0.2">
      <c r="A1909" s="1"/>
      <c r="B1909" s="1"/>
      <c r="C1909" s="1"/>
      <c r="D1909" s="2"/>
      <c r="E1909" s="1"/>
      <c r="F1909" s="1"/>
    </row>
    <row r="1910" spans="1:6" x14ac:dyDescent="0.2">
      <c r="A1910" s="1"/>
      <c r="B1910" s="1"/>
      <c r="C1910" s="1"/>
      <c r="D1910" s="2"/>
      <c r="E1910" s="1"/>
      <c r="F1910" s="1"/>
    </row>
    <row r="1911" spans="1:6" x14ac:dyDescent="0.2">
      <c r="A1911" s="1"/>
      <c r="B1911" s="1"/>
      <c r="C1911" s="1"/>
      <c r="D1911" s="2"/>
      <c r="E1911" s="1"/>
      <c r="F1911" s="1"/>
    </row>
    <row r="1912" spans="1:6" x14ac:dyDescent="0.2">
      <c r="A1912" s="1"/>
      <c r="B1912" s="1"/>
      <c r="C1912" s="1"/>
      <c r="D1912" s="2"/>
      <c r="E1912" s="1"/>
      <c r="F1912" s="1"/>
    </row>
    <row r="1913" spans="1:6" x14ac:dyDescent="0.2">
      <c r="A1913" s="1"/>
      <c r="B1913" s="1"/>
      <c r="C1913" s="1"/>
      <c r="D1913" s="2"/>
      <c r="E1913" s="1"/>
      <c r="F1913" s="1"/>
    </row>
    <row r="1914" spans="1:6" x14ac:dyDescent="0.2">
      <c r="A1914" s="1"/>
      <c r="B1914" s="1"/>
      <c r="C1914" s="1"/>
      <c r="D1914" s="2"/>
      <c r="E1914" s="1"/>
      <c r="F1914" s="1"/>
    </row>
    <row r="1915" spans="1:6" x14ac:dyDescent="0.2">
      <c r="A1915" s="1"/>
      <c r="B1915" s="1"/>
      <c r="C1915" s="1"/>
      <c r="D1915" s="2"/>
      <c r="E1915" s="1"/>
      <c r="F1915" s="1"/>
    </row>
    <row r="1916" spans="1:6" x14ac:dyDescent="0.2">
      <c r="A1916" s="1"/>
      <c r="B1916" s="1"/>
      <c r="C1916" s="1"/>
      <c r="D1916" s="2"/>
      <c r="E1916" s="1"/>
      <c r="F1916" s="1"/>
    </row>
    <row r="1917" spans="1:6" x14ac:dyDescent="0.2">
      <c r="A1917" s="1"/>
      <c r="B1917" s="1"/>
      <c r="C1917" s="1"/>
      <c r="D1917" s="2"/>
      <c r="E1917" s="1"/>
      <c r="F1917" s="1"/>
    </row>
    <row r="1918" spans="1:6" x14ac:dyDescent="0.2">
      <c r="A1918" s="1"/>
      <c r="B1918" s="1"/>
      <c r="C1918" s="1"/>
      <c r="D1918" s="2"/>
      <c r="E1918" s="1"/>
      <c r="F1918" s="1"/>
    </row>
    <row r="1919" spans="1:6" x14ac:dyDescent="0.2">
      <c r="A1919" s="1"/>
      <c r="B1919" s="1"/>
      <c r="C1919" s="1"/>
      <c r="D1919" s="2"/>
      <c r="E1919" s="1"/>
      <c r="F1919" s="1"/>
    </row>
    <row r="1920" spans="1:6" x14ac:dyDescent="0.2">
      <c r="A1920" s="1"/>
      <c r="B1920" s="1"/>
      <c r="C1920" s="1"/>
      <c r="D1920" s="2"/>
      <c r="E1920" s="1"/>
      <c r="F1920" s="1"/>
    </row>
    <row r="1921" spans="1:6" x14ac:dyDescent="0.2">
      <c r="A1921" s="1"/>
      <c r="B1921" s="1"/>
      <c r="C1921" s="1"/>
      <c r="D1921" s="2"/>
      <c r="E1921" s="1"/>
      <c r="F1921" s="1"/>
    </row>
    <row r="1922" spans="1:6" x14ac:dyDescent="0.2">
      <c r="A1922" s="1"/>
      <c r="B1922" s="1"/>
      <c r="C1922" s="1"/>
      <c r="D1922" s="2"/>
      <c r="E1922" s="1"/>
      <c r="F1922" s="1"/>
    </row>
    <row r="1923" spans="1:6" x14ac:dyDescent="0.2">
      <c r="A1923" s="1"/>
      <c r="B1923" s="1"/>
      <c r="C1923" s="1"/>
      <c r="D1923" s="2"/>
      <c r="E1923" s="1"/>
      <c r="F1923" s="1"/>
    </row>
    <row r="1924" spans="1:6" x14ac:dyDescent="0.2">
      <c r="A1924" s="1"/>
      <c r="B1924" s="1"/>
      <c r="C1924" s="1"/>
      <c r="D1924" s="2"/>
      <c r="E1924" s="1"/>
      <c r="F1924" s="1"/>
    </row>
    <row r="1925" spans="1:6" x14ac:dyDescent="0.2">
      <c r="A1925" s="1"/>
      <c r="B1925" s="1"/>
      <c r="C1925" s="1"/>
      <c r="D1925" s="2"/>
      <c r="E1925" s="1"/>
      <c r="F1925" s="1"/>
    </row>
    <row r="1926" spans="1:6" x14ac:dyDescent="0.2">
      <c r="A1926" s="1"/>
      <c r="B1926" s="1"/>
      <c r="C1926" s="1"/>
      <c r="D1926" s="2"/>
      <c r="E1926" s="1"/>
      <c r="F1926" s="1"/>
    </row>
    <row r="1927" spans="1:6" x14ac:dyDescent="0.2">
      <c r="A1927" s="1"/>
      <c r="B1927" s="1"/>
      <c r="C1927" s="1"/>
      <c r="D1927" s="2"/>
      <c r="E1927" s="1"/>
      <c r="F1927" s="1"/>
    </row>
    <row r="1928" spans="1:6" x14ac:dyDescent="0.2">
      <c r="A1928" s="1"/>
      <c r="B1928" s="1"/>
      <c r="C1928" s="1"/>
      <c r="D1928" s="2"/>
      <c r="E1928" s="1"/>
      <c r="F1928" s="1"/>
    </row>
    <row r="1929" spans="1:6" x14ac:dyDescent="0.2">
      <c r="A1929" s="1"/>
      <c r="B1929" s="1"/>
      <c r="C1929" s="1"/>
      <c r="D1929" s="2"/>
      <c r="E1929" s="1"/>
      <c r="F1929" s="1"/>
    </row>
    <row r="1930" spans="1:6" x14ac:dyDescent="0.2">
      <c r="A1930" s="1"/>
      <c r="B1930" s="1"/>
      <c r="C1930" s="1"/>
      <c r="D1930" s="2"/>
      <c r="E1930" s="1"/>
      <c r="F1930" s="1"/>
    </row>
    <row r="1931" spans="1:6" x14ac:dyDescent="0.2">
      <c r="A1931" s="1"/>
      <c r="B1931" s="1"/>
      <c r="C1931" s="1"/>
      <c r="D1931" s="2"/>
      <c r="E1931" s="1"/>
      <c r="F1931" s="1"/>
    </row>
    <row r="1932" spans="1:6" x14ac:dyDescent="0.2">
      <c r="A1932" s="1"/>
      <c r="B1932" s="1"/>
      <c r="C1932" s="1"/>
      <c r="D1932" s="2"/>
      <c r="E1932" s="1"/>
      <c r="F1932" s="1"/>
    </row>
    <row r="1933" spans="1:6" x14ac:dyDescent="0.2">
      <c r="A1933" s="1"/>
      <c r="B1933" s="1"/>
      <c r="C1933" s="1"/>
      <c r="D1933" s="2"/>
      <c r="E1933" s="1"/>
      <c r="F1933" s="1"/>
    </row>
    <row r="1934" spans="1:6" x14ac:dyDescent="0.2">
      <c r="A1934" s="1"/>
      <c r="B1934" s="1"/>
      <c r="C1934" s="1"/>
      <c r="D1934" s="2"/>
      <c r="E1934" s="1"/>
      <c r="F1934" s="1"/>
    </row>
    <row r="1935" spans="1:6" x14ac:dyDescent="0.2">
      <c r="A1935" s="1"/>
      <c r="B1935" s="1"/>
      <c r="C1935" s="1"/>
      <c r="D1935" s="2"/>
      <c r="E1935" s="1"/>
      <c r="F1935" s="1"/>
    </row>
    <row r="1936" spans="1:6" x14ac:dyDescent="0.2">
      <c r="A1936" s="1"/>
      <c r="B1936" s="1"/>
      <c r="C1936" s="1"/>
      <c r="D1936" s="2"/>
      <c r="E1936" s="1"/>
      <c r="F1936" s="1"/>
    </row>
    <row r="1937" spans="1:6" x14ac:dyDescent="0.2">
      <c r="A1937" s="1"/>
      <c r="B1937" s="1"/>
      <c r="C1937" s="1"/>
      <c r="D1937" s="2"/>
      <c r="E1937" s="1"/>
      <c r="F1937" s="1"/>
    </row>
    <row r="1938" spans="1:6" x14ac:dyDescent="0.2">
      <c r="A1938" s="1"/>
      <c r="B1938" s="1"/>
      <c r="C1938" s="1"/>
      <c r="D1938" s="2"/>
      <c r="E1938" s="1"/>
      <c r="F1938" s="1"/>
    </row>
    <row r="1939" spans="1:6" x14ac:dyDescent="0.2">
      <c r="A1939" s="1"/>
      <c r="B1939" s="1"/>
      <c r="C1939" s="1"/>
      <c r="D1939" s="2"/>
      <c r="E1939" s="1"/>
      <c r="F1939" s="1"/>
    </row>
    <row r="1940" spans="1:6" x14ac:dyDescent="0.2">
      <c r="A1940" s="1"/>
      <c r="B1940" s="1"/>
      <c r="C1940" s="1"/>
      <c r="D1940" s="2"/>
      <c r="E1940" s="1"/>
      <c r="F1940" s="1"/>
    </row>
    <row r="1941" spans="1:6" x14ac:dyDescent="0.2">
      <c r="A1941" s="1"/>
      <c r="B1941" s="1"/>
      <c r="C1941" s="1"/>
      <c r="D1941" s="2"/>
      <c r="E1941" s="1"/>
      <c r="F1941" s="1"/>
    </row>
    <row r="1942" spans="1:6" x14ac:dyDescent="0.2">
      <c r="A1942" s="1"/>
      <c r="B1942" s="1"/>
      <c r="C1942" s="1"/>
      <c r="D1942" s="2"/>
      <c r="E1942" s="1"/>
      <c r="F1942" s="1"/>
    </row>
    <row r="1943" spans="1:6" x14ac:dyDescent="0.2">
      <c r="A1943" s="1"/>
      <c r="B1943" s="1"/>
      <c r="C1943" s="1"/>
      <c r="D1943" s="2"/>
      <c r="E1943" s="1"/>
      <c r="F1943" s="1"/>
    </row>
    <row r="1944" spans="1:6" x14ac:dyDescent="0.2">
      <c r="A1944" s="1"/>
      <c r="B1944" s="1"/>
      <c r="C1944" s="1"/>
      <c r="D1944" s="2"/>
      <c r="E1944" s="1"/>
      <c r="F1944" s="1"/>
    </row>
    <row r="1945" spans="1:6" x14ac:dyDescent="0.2">
      <c r="A1945" s="1"/>
      <c r="B1945" s="1"/>
      <c r="C1945" s="1"/>
      <c r="D1945" s="2"/>
      <c r="E1945" s="1"/>
      <c r="F1945" s="1"/>
    </row>
    <row r="1946" spans="1:6" x14ac:dyDescent="0.2">
      <c r="A1946" s="1"/>
      <c r="B1946" s="1"/>
      <c r="C1946" s="1"/>
      <c r="D1946" s="2"/>
      <c r="E1946" s="1"/>
      <c r="F1946" s="1"/>
    </row>
    <row r="1947" spans="1:6" x14ac:dyDescent="0.2">
      <c r="A1947" s="1"/>
      <c r="B1947" s="1"/>
      <c r="C1947" s="1"/>
      <c r="D1947" s="2"/>
      <c r="E1947" s="1"/>
      <c r="F1947" s="1"/>
    </row>
    <row r="1948" spans="1:6" x14ac:dyDescent="0.2">
      <c r="A1948" s="1"/>
      <c r="B1948" s="1"/>
      <c r="C1948" s="1"/>
      <c r="D1948" s="2"/>
      <c r="E1948" s="1"/>
      <c r="F1948" s="1"/>
    </row>
    <row r="1949" spans="1:6" x14ac:dyDescent="0.2">
      <c r="A1949" s="1"/>
      <c r="B1949" s="1"/>
      <c r="C1949" s="1"/>
      <c r="D1949" s="2"/>
      <c r="E1949" s="1"/>
      <c r="F1949" s="1"/>
    </row>
    <row r="1950" spans="1:6" x14ac:dyDescent="0.2">
      <c r="A1950" s="1"/>
      <c r="B1950" s="1"/>
      <c r="C1950" s="1"/>
      <c r="D1950" s="2"/>
      <c r="E1950" s="1"/>
      <c r="F1950" s="1"/>
    </row>
    <row r="1951" spans="1:6" x14ac:dyDescent="0.2">
      <c r="A1951" s="1"/>
      <c r="B1951" s="1"/>
      <c r="C1951" s="1"/>
      <c r="D1951" s="2"/>
      <c r="E1951" s="1"/>
      <c r="F1951" s="1"/>
    </row>
    <row r="1952" spans="1:6" x14ac:dyDescent="0.2">
      <c r="A1952" s="1"/>
      <c r="B1952" s="1"/>
      <c r="C1952" s="1"/>
      <c r="D1952" s="2"/>
      <c r="E1952" s="1"/>
      <c r="F1952" s="1"/>
    </row>
    <row r="1953" spans="1:6" x14ac:dyDescent="0.2">
      <c r="A1953" s="1"/>
      <c r="B1953" s="1"/>
      <c r="C1953" s="1"/>
      <c r="D1953" s="2"/>
      <c r="E1953" s="1"/>
      <c r="F1953" s="1"/>
    </row>
    <row r="1954" spans="1:6" x14ac:dyDescent="0.2">
      <c r="A1954" s="1"/>
      <c r="B1954" s="1"/>
      <c r="C1954" s="1"/>
      <c r="D1954" s="2"/>
      <c r="E1954" s="1"/>
      <c r="F1954" s="1"/>
    </row>
    <row r="1955" spans="1:6" x14ac:dyDescent="0.2">
      <c r="A1955" s="1"/>
      <c r="B1955" s="1"/>
      <c r="C1955" s="1"/>
      <c r="D1955" s="2"/>
      <c r="E1955" s="1"/>
      <c r="F1955" s="1"/>
    </row>
    <row r="1956" spans="1:6" x14ac:dyDescent="0.2">
      <c r="A1956" s="1"/>
      <c r="B1956" s="1"/>
      <c r="C1956" s="1"/>
      <c r="D1956" s="2"/>
      <c r="E1956" s="1"/>
      <c r="F1956" s="1"/>
    </row>
    <row r="1957" spans="1:6" x14ac:dyDescent="0.2">
      <c r="A1957" s="1"/>
      <c r="B1957" s="1"/>
      <c r="C1957" s="1"/>
      <c r="D1957" s="2"/>
      <c r="E1957" s="1"/>
      <c r="F1957" s="1"/>
    </row>
    <row r="1958" spans="1:6" x14ac:dyDescent="0.2">
      <c r="A1958" s="1"/>
      <c r="B1958" s="1"/>
      <c r="C1958" s="1"/>
      <c r="D1958" s="2"/>
      <c r="E1958" s="1"/>
      <c r="F1958" s="1"/>
    </row>
    <row r="1959" spans="1:6" x14ac:dyDescent="0.2">
      <c r="A1959" s="1"/>
      <c r="B1959" s="1"/>
      <c r="C1959" s="1"/>
      <c r="D1959" s="2"/>
      <c r="E1959" s="1"/>
      <c r="F1959" s="1"/>
    </row>
    <row r="1960" spans="1:6" x14ac:dyDescent="0.2">
      <c r="A1960" s="1"/>
      <c r="B1960" s="1"/>
      <c r="C1960" s="1"/>
      <c r="D1960" s="2"/>
      <c r="E1960" s="1"/>
      <c r="F1960" s="1"/>
    </row>
    <row r="1961" spans="1:6" x14ac:dyDescent="0.2">
      <c r="A1961" s="1"/>
      <c r="B1961" s="1"/>
      <c r="C1961" s="1"/>
      <c r="D1961" s="2"/>
      <c r="E1961" s="1"/>
      <c r="F1961" s="1"/>
    </row>
    <row r="1962" spans="1:6" x14ac:dyDescent="0.2">
      <c r="A1962" s="1"/>
      <c r="B1962" s="1"/>
      <c r="C1962" s="1"/>
      <c r="D1962" s="2"/>
      <c r="E1962" s="1"/>
      <c r="F1962" s="1"/>
    </row>
    <row r="1963" spans="1:6" x14ac:dyDescent="0.2">
      <c r="A1963" s="1"/>
      <c r="B1963" s="1"/>
      <c r="C1963" s="1"/>
      <c r="D1963" s="2"/>
      <c r="E1963" s="1"/>
      <c r="F1963" s="1"/>
    </row>
    <row r="1964" spans="1:6" x14ac:dyDescent="0.2">
      <c r="A1964" s="1"/>
      <c r="B1964" s="1"/>
      <c r="C1964" s="1"/>
      <c r="D1964" s="2"/>
      <c r="E1964" s="1"/>
      <c r="F1964" s="1"/>
    </row>
    <row r="1965" spans="1:6" x14ac:dyDescent="0.2">
      <c r="A1965" s="1"/>
      <c r="B1965" s="1"/>
      <c r="C1965" s="1"/>
      <c r="D1965" s="2"/>
      <c r="E1965" s="1"/>
      <c r="F1965" s="1"/>
    </row>
    <row r="1966" spans="1:6" x14ac:dyDescent="0.2">
      <c r="A1966" s="1"/>
      <c r="B1966" s="1"/>
      <c r="C1966" s="1"/>
      <c r="D1966" s="2"/>
      <c r="E1966" s="1"/>
      <c r="F1966" s="1"/>
    </row>
    <row r="1967" spans="1:6" x14ac:dyDescent="0.2">
      <c r="A1967" s="1"/>
      <c r="B1967" s="1"/>
      <c r="C1967" s="1"/>
      <c r="D1967" s="2"/>
      <c r="E1967" s="1"/>
      <c r="F1967" s="1"/>
    </row>
    <row r="1968" spans="1:6" x14ac:dyDescent="0.2">
      <c r="A1968" s="1"/>
      <c r="B1968" s="1"/>
      <c r="C1968" s="1"/>
      <c r="D1968" s="2"/>
      <c r="E1968" s="1"/>
      <c r="F1968" s="1"/>
    </row>
    <row r="1969" spans="1:6" x14ac:dyDescent="0.2">
      <c r="A1969" s="1"/>
      <c r="B1969" s="1"/>
      <c r="C1969" s="1"/>
      <c r="D1969" s="2"/>
      <c r="E1969" s="1"/>
      <c r="F1969" s="1"/>
    </row>
    <row r="1970" spans="1:6" x14ac:dyDescent="0.2">
      <c r="A1970" s="1"/>
      <c r="B1970" s="1"/>
      <c r="C1970" s="1"/>
      <c r="D1970" s="2"/>
      <c r="E1970" s="1"/>
      <c r="F1970" s="1"/>
    </row>
    <row r="1971" spans="1:6" x14ac:dyDescent="0.2">
      <c r="A1971" s="1"/>
      <c r="B1971" s="1"/>
      <c r="C1971" s="1"/>
      <c r="D1971" s="2"/>
      <c r="E1971" s="1"/>
      <c r="F1971" s="1"/>
    </row>
    <row r="1972" spans="1:6" x14ac:dyDescent="0.2">
      <c r="A1972" s="1"/>
      <c r="B1972" s="1"/>
      <c r="C1972" s="1"/>
      <c r="D1972" s="2"/>
      <c r="E1972" s="1"/>
      <c r="F1972" s="1"/>
    </row>
    <row r="1973" spans="1:6" x14ac:dyDescent="0.2">
      <c r="A1973" s="1"/>
      <c r="B1973" s="1"/>
      <c r="C1973" s="1"/>
      <c r="D1973" s="2"/>
      <c r="E1973" s="1"/>
      <c r="F1973" s="1"/>
    </row>
    <row r="1974" spans="1:6" x14ac:dyDescent="0.2">
      <c r="A1974" s="1"/>
      <c r="B1974" s="1"/>
      <c r="C1974" s="1"/>
      <c r="D1974" s="2"/>
      <c r="E1974" s="1"/>
      <c r="F1974" s="1"/>
    </row>
    <row r="1975" spans="1:6" x14ac:dyDescent="0.2">
      <c r="A1975" s="1"/>
      <c r="B1975" s="1"/>
      <c r="C1975" s="1"/>
      <c r="D1975" s="2"/>
      <c r="E1975" s="1"/>
      <c r="F1975" s="1"/>
    </row>
    <row r="1976" spans="1:6" x14ac:dyDescent="0.2">
      <c r="A1976" s="1"/>
      <c r="B1976" s="1"/>
      <c r="C1976" s="1"/>
      <c r="D1976" s="2"/>
      <c r="E1976" s="1"/>
      <c r="F1976" s="1"/>
    </row>
    <row r="1977" spans="1:6" x14ac:dyDescent="0.2">
      <c r="A1977" s="1"/>
      <c r="B1977" s="1"/>
      <c r="C1977" s="1"/>
      <c r="D1977" s="2"/>
      <c r="E1977" s="1"/>
      <c r="F1977" s="1"/>
    </row>
    <row r="1978" spans="1:6" x14ac:dyDescent="0.2">
      <c r="A1978" s="1"/>
      <c r="B1978" s="1"/>
      <c r="C1978" s="1"/>
      <c r="D1978" s="2"/>
      <c r="E1978" s="1"/>
      <c r="F1978" s="1"/>
    </row>
    <row r="1979" spans="1:6" x14ac:dyDescent="0.2">
      <c r="A1979" s="1"/>
      <c r="B1979" s="1"/>
      <c r="C1979" s="1"/>
      <c r="D1979" s="2"/>
      <c r="E1979" s="1"/>
      <c r="F1979" s="1"/>
    </row>
    <row r="1980" spans="1:6" x14ac:dyDescent="0.2">
      <c r="A1980" s="1"/>
      <c r="B1980" s="1"/>
      <c r="C1980" s="1"/>
      <c r="D1980" s="2"/>
      <c r="E1980" s="1"/>
      <c r="F1980" s="1"/>
    </row>
    <row r="1981" spans="1:6" x14ac:dyDescent="0.2">
      <c r="A1981" s="1"/>
      <c r="B1981" s="1"/>
      <c r="C1981" s="1"/>
      <c r="D1981" s="2"/>
      <c r="E1981" s="1"/>
      <c r="F1981" s="1"/>
    </row>
    <row r="1982" spans="1:6" x14ac:dyDescent="0.2">
      <c r="A1982" s="1"/>
      <c r="B1982" s="1"/>
      <c r="C1982" s="1"/>
      <c r="D1982" s="2"/>
      <c r="E1982" s="1"/>
      <c r="F1982" s="1"/>
    </row>
    <row r="1983" spans="1:6" x14ac:dyDescent="0.2">
      <c r="A1983" s="1"/>
      <c r="B1983" s="1"/>
      <c r="C1983" s="1"/>
      <c r="D1983" s="2"/>
      <c r="E1983" s="1"/>
      <c r="F1983" s="1"/>
    </row>
    <row r="1984" spans="1:6" x14ac:dyDescent="0.2">
      <c r="A1984" s="1"/>
      <c r="B1984" s="1"/>
      <c r="C1984" s="1"/>
      <c r="D1984" s="2"/>
      <c r="E1984" s="1"/>
      <c r="F1984" s="1"/>
    </row>
    <row r="1985" spans="1:6" x14ac:dyDescent="0.2">
      <c r="A1985" s="1"/>
      <c r="B1985" s="1"/>
      <c r="C1985" s="1"/>
      <c r="D1985" s="2"/>
      <c r="E1985" s="1"/>
      <c r="F1985" s="1"/>
    </row>
    <row r="1986" spans="1:6" x14ac:dyDescent="0.2">
      <c r="A1986" s="1"/>
      <c r="B1986" s="1"/>
      <c r="C1986" s="1"/>
      <c r="D1986" s="2"/>
      <c r="E1986" s="1"/>
      <c r="F1986" s="1"/>
    </row>
    <row r="1987" spans="1:6" x14ac:dyDescent="0.2">
      <c r="A1987" s="1"/>
      <c r="B1987" s="1"/>
      <c r="C1987" s="1"/>
      <c r="D1987" s="2"/>
      <c r="E1987" s="1"/>
      <c r="F1987" s="1"/>
    </row>
    <row r="1988" spans="1:6" x14ac:dyDescent="0.2">
      <c r="A1988" s="1"/>
      <c r="B1988" s="1"/>
      <c r="C1988" s="1"/>
      <c r="D1988" s="2"/>
      <c r="E1988" s="1"/>
      <c r="F1988" s="1"/>
    </row>
    <row r="1989" spans="1:6" x14ac:dyDescent="0.2">
      <c r="A1989" s="1"/>
      <c r="B1989" s="1"/>
      <c r="C1989" s="1"/>
      <c r="D1989" s="2"/>
      <c r="E1989" s="1"/>
      <c r="F1989" s="1"/>
    </row>
    <row r="1990" spans="1:6" x14ac:dyDescent="0.2">
      <c r="A1990" s="1"/>
      <c r="B1990" s="1"/>
      <c r="C1990" s="1"/>
      <c r="D1990" s="2"/>
      <c r="E1990" s="1"/>
      <c r="F1990" s="1"/>
    </row>
    <row r="1991" spans="1:6" x14ac:dyDescent="0.2">
      <c r="A1991" s="1"/>
      <c r="B1991" s="1"/>
      <c r="C1991" s="1"/>
      <c r="D1991" s="2"/>
      <c r="E1991" s="1"/>
      <c r="F1991" s="1"/>
    </row>
    <row r="1992" spans="1:6" x14ac:dyDescent="0.2">
      <c r="A1992" s="1"/>
      <c r="B1992" s="1"/>
      <c r="C1992" s="1"/>
      <c r="D1992" s="2"/>
      <c r="E1992" s="1"/>
      <c r="F1992" s="1"/>
    </row>
    <row r="1993" spans="1:6" x14ac:dyDescent="0.2">
      <c r="A1993" s="1"/>
      <c r="B1993" s="1"/>
      <c r="C1993" s="1"/>
      <c r="D1993" s="2"/>
      <c r="E1993" s="1"/>
      <c r="F1993" s="1"/>
    </row>
    <row r="1994" spans="1:6" x14ac:dyDescent="0.2">
      <c r="A1994" s="1"/>
      <c r="B1994" s="1"/>
      <c r="C1994" s="1"/>
      <c r="D1994" s="2"/>
      <c r="E1994" s="1"/>
      <c r="F1994" s="1"/>
    </row>
    <row r="1995" spans="1:6" x14ac:dyDescent="0.2">
      <c r="A1995" s="1"/>
      <c r="B1995" s="1"/>
      <c r="C1995" s="1"/>
      <c r="D1995" s="2"/>
      <c r="E1995" s="1"/>
      <c r="F1995" s="1"/>
    </row>
    <row r="1996" spans="1:6" x14ac:dyDescent="0.2">
      <c r="A1996" s="1"/>
      <c r="B1996" s="1"/>
      <c r="C1996" s="1"/>
      <c r="D1996" s="2"/>
      <c r="E1996" s="1"/>
      <c r="F1996" s="1"/>
    </row>
    <row r="1997" spans="1:6" x14ac:dyDescent="0.2">
      <c r="A1997" s="1"/>
      <c r="B1997" s="1"/>
      <c r="C1997" s="1"/>
      <c r="D1997" s="2"/>
      <c r="E1997" s="1"/>
      <c r="F1997" s="1"/>
    </row>
    <row r="1998" spans="1:6" x14ac:dyDescent="0.2">
      <c r="A1998" s="1"/>
      <c r="B1998" s="1"/>
      <c r="C1998" s="1"/>
      <c r="D1998" s="2"/>
      <c r="E1998" s="1"/>
      <c r="F1998" s="1"/>
    </row>
    <row r="1999" spans="1:6" x14ac:dyDescent="0.2">
      <c r="A1999" s="1"/>
      <c r="B1999" s="1"/>
      <c r="C1999" s="1"/>
      <c r="D1999" s="2"/>
      <c r="E1999" s="1"/>
      <c r="F1999" s="1"/>
    </row>
    <row r="2000" spans="1:6" x14ac:dyDescent="0.2">
      <c r="A2000" s="1"/>
      <c r="B2000" s="1"/>
      <c r="C2000" s="1"/>
      <c r="D2000" s="2"/>
      <c r="E2000" s="1"/>
      <c r="F2000" s="1"/>
    </row>
    <row r="2001" spans="1:6" x14ac:dyDescent="0.2">
      <c r="A2001" s="1"/>
      <c r="B2001" s="1"/>
      <c r="C2001" s="1"/>
      <c r="D2001" s="2"/>
      <c r="E2001" s="1"/>
      <c r="F2001" s="1"/>
    </row>
    <row r="2002" spans="1:6" x14ac:dyDescent="0.2">
      <c r="A2002" s="1"/>
      <c r="B2002" s="1"/>
      <c r="C2002" s="1"/>
      <c r="D2002" s="2"/>
      <c r="E2002" s="1"/>
      <c r="F2002" s="1"/>
    </row>
    <row r="2003" spans="1:6" x14ac:dyDescent="0.2">
      <c r="A2003" s="1"/>
      <c r="B2003" s="1"/>
      <c r="C2003" s="1"/>
      <c r="D2003" s="2"/>
      <c r="E2003" s="1"/>
      <c r="F2003" s="1"/>
    </row>
    <row r="2004" spans="1:6" x14ac:dyDescent="0.2">
      <c r="A2004" s="1"/>
      <c r="B2004" s="1"/>
      <c r="C2004" s="1"/>
      <c r="D2004" s="2"/>
      <c r="E2004" s="1"/>
      <c r="F2004" s="1"/>
    </row>
    <row r="2005" spans="1:6" x14ac:dyDescent="0.2">
      <c r="A2005" s="1"/>
      <c r="B2005" s="1"/>
      <c r="C2005" s="1"/>
      <c r="D2005" s="2"/>
      <c r="E2005" s="1"/>
      <c r="F2005" s="1"/>
    </row>
    <row r="2006" spans="1:6" x14ac:dyDescent="0.2">
      <c r="A2006" s="1"/>
      <c r="B2006" s="1"/>
      <c r="C2006" s="1"/>
      <c r="D2006" s="2"/>
      <c r="E2006" s="1"/>
      <c r="F2006" s="1"/>
    </row>
    <row r="2007" spans="1:6" x14ac:dyDescent="0.2">
      <c r="A2007" s="1"/>
      <c r="B2007" s="1"/>
      <c r="C2007" s="1"/>
      <c r="D2007" s="2"/>
      <c r="E2007" s="1"/>
      <c r="F2007" s="1"/>
    </row>
    <row r="2008" spans="1:6" x14ac:dyDescent="0.2">
      <c r="A2008" s="1"/>
      <c r="B2008" s="1"/>
      <c r="C2008" s="1"/>
      <c r="D2008" s="2"/>
      <c r="E2008" s="1"/>
      <c r="F2008" s="1"/>
    </row>
    <row r="2009" spans="1:6" x14ac:dyDescent="0.2">
      <c r="A2009" s="1"/>
      <c r="B2009" s="1"/>
      <c r="C2009" s="1"/>
      <c r="D2009" s="2"/>
      <c r="E2009" s="1"/>
      <c r="F2009" s="1"/>
    </row>
    <row r="2010" spans="1:6" x14ac:dyDescent="0.2">
      <c r="A2010" s="1"/>
      <c r="B2010" s="1"/>
      <c r="C2010" s="1"/>
      <c r="D2010" s="2"/>
      <c r="E2010" s="1"/>
      <c r="F2010" s="1"/>
    </row>
    <row r="2011" spans="1:6" x14ac:dyDescent="0.2">
      <c r="A2011" s="1"/>
      <c r="B2011" s="1"/>
      <c r="C2011" s="1"/>
      <c r="D2011" s="2"/>
      <c r="E2011" s="1"/>
      <c r="F2011" s="1"/>
    </row>
    <row r="2012" spans="1:6" x14ac:dyDescent="0.2">
      <c r="A2012" s="1"/>
      <c r="B2012" s="1"/>
      <c r="C2012" s="1"/>
      <c r="D2012" s="2"/>
      <c r="E2012" s="1"/>
      <c r="F2012" s="1"/>
    </row>
    <row r="2013" spans="1:6" x14ac:dyDescent="0.2">
      <c r="A2013" s="1"/>
      <c r="B2013" s="1"/>
      <c r="C2013" s="1"/>
      <c r="D2013" s="2"/>
      <c r="E2013" s="1"/>
      <c r="F2013" s="1"/>
    </row>
    <row r="2014" spans="1:6" x14ac:dyDescent="0.2">
      <c r="A2014" s="1"/>
      <c r="B2014" s="1"/>
      <c r="C2014" s="1"/>
      <c r="D2014" s="2"/>
      <c r="E2014" s="1"/>
      <c r="F2014" s="1"/>
    </row>
    <row r="2015" spans="1:6" x14ac:dyDescent="0.2">
      <c r="A2015" s="1"/>
      <c r="B2015" s="1"/>
      <c r="C2015" s="1"/>
      <c r="D2015" s="2"/>
      <c r="E2015" s="1"/>
      <c r="F2015" s="1"/>
    </row>
    <row r="2016" spans="1:6" x14ac:dyDescent="0.2">
      <c r="A2016" s="1"/>
      <c r="B2016" s="1"/>
      <c r="C2016" s="1"/>
      <c r="D2016" s="2"/>
      <c r="E2016" s="1"/>
      <c r="F2016" s="1"/>
    </row>
    <row r="2017" spans="1:6" x14ac:dyDescent="0.2">
      <c r="A2017" s="1"/>
      <c r="B2017" s="1"/>
      <c r="C2017" s="1"/>
      <c r="D2017" s="2"/>
      <c r="E2017" s="1"/>
      <c r="F2017" s="1"/>
    </row>
    <row r="2018" spans="1:6" x14ac:dyDescent="0.2">
      <c r="A2018" s="1"/>
      <c r="B2018" s="1"/>
      <c r="C2018" s="1"/>
      <c r="D2018" s="2"/>
      <c r="E2018" s="1"/>
      <c r="F2018" s="1"/>
    </row>
    <row r="2019" spans="1:6" x14ac:dyDescent="0.2">
      <c r="A2019" s="1"/>
      <c r="B2019" s="1"/>
      <c r="C2019" s="1"/>
      <c r="D2019" s="2"/>
      <c r="E2019" s="1"/>
      <c r="F2019" s="1"/>
    </row>
    <row r="2020" spans="1:6" x14ac:dyDescent="0.2">
      <c r="A2020" s="1"/>
      <c r="B2020" s="1"/>
      <c r="C2020" s="1"/>
      <c r="D2020" s="2"/>
      <c r="E2020" s="1"/>
      <c r="F2020" s="1"/>
    </row>
    <row r="2021" spans="1:6" x14ac:dyDescent="0.2">
      <c r="A2021" s="1"/>
      <c r="B2021" s="1"/>
      <c r="C2021" s="1"/>
      <c r="D2021" s="2"/>
      <c r="E2021" s="1"/>
      <c r="F2021" s="1"/>
    </row>
    <row r="2022" spans="1:6" x14ac:dyDescent="0.2">
      <c r="A2022" s="1"/>
      <c r="B2022" s="1"/>
      <c r="C2022" s="1"/>
      <c r="D2022" s="2"/>
      <c r="E2022" s="1"/>
      <c r="F2022" s="1"/>
    </row>
    <row r="2023" spans="1:6" x14ac:dyDescent="0.2">
      <c r="A2023" s="1"/>
      <c r="B2023" s="1"/>
      <c r="C2023" s="1"/>
      <c r="D2023" s="2"/>
      <c r="E2023" s="1"/>
      <c r="F2023" s="1"/>
    </row>
    <row r="2024" spans="1:6" x14ac:dyDescent="0.2">
      <c r="A2024" s="1"/>
      <c r="B2024" s="1"/>
      <c r="C2024" s="1"/>
      <c r="D2024" s="2"/>
      <c r="E2024" s="1"/>
      <c r="F2024" s="1"/>
    </row>
    <row r="2025" spans="1:6" x14ac:dyDescent="0.2">
      <c r="A2025" s="1"/>
      <c r="B2025" s="1"/>
      <c r="C2025" s="1"/>
      <c r="D2025" s="2"/>
      <c r="E2025" s="1"/>
      <c r="F2025" s="1"/>
    </row>
    <row r="2026" spans="1:6" x14ac:dyDescent="0.2">
      <c r="A2026" s="1"/>
      <c r="B2026" s="1"/>
      <c r="C2026" s="1"/>
      <c r="D2026" s="2"/>
      <c r="E2026" s="1"/>
      <c r="F2026" s="1"/>
    </row>
    <row r="2027" spans="1:6" x14ac:dyDescent="0.2">
      <c r="A2027" s="1"/>
      <c r="B2027" s="1"/>
      <c r="C2027" s="1"/>
      <c r="D2027" s="2"/>
      <c r="E2027" s="1"/>
      <c r="F2027" s="1"/>
    </row>
    <row r="2028" spans="1:6" x14ac:dyDescent="0.2">
      <c r="A2028" s="1"/>
      <c r="B2028" s="1"/>
      <c r="C2028" s="1"/>
      <c r="D2028" s="2"/>
      <c r="E2028" s="1"/>
      <c r="F2028" s="1"/>
    </row>
    <row r="2029" spans="1:6" x14ac:dyDescent="0.2">
      <c r="A2029" s="1"/>
      <c r="B2029" s="1"/>
      <c r="C2029" s="1"/>
      <c r="D2029" s="2"/>
      <c r="E2029" s="1"/>
      <c r="F2029" s="1"/>
    </row>
    <row r="2030" spans="1:6" x14ac:dyDescent="0.2">
      <c r="A2030" s="1"/>
      <c r="B2030" s="1"/>
      <c r="C2030" s="1"/>
      <c r="D2030" s="2"/>
      <c r="E2030" s="1"/>
      <c r="F2030" s="1"/>
    </row>
    <row r="2031" spans="1:6" x14ac:dyDescent="0.2">
      <c r="A2031" s="1"/>
      <c r="B2031" s="1"/>
      <c r="C2031" s="1"/>
      <c r="D2031" s="2"/>
      <c r="E2031" s="1"/>
      <c r="F2031" s="1"/>
    </row>
    <row r="2032" spans="1:6" x14ac:dyDescent="0.2">
      <c r="A2032" s="1"/>
      <c r="B2032" s="1"/>
      <c r="C2032" s="1"/>
      <c r="D2032" s="2"/>
      <c r="E2032" s="1"/>
      <c r="F2032" s="1"/>
    </row>
    <row r="2033" spans="1:6" x14ac:dyDescent="0.2">
      <c r="A2033" s="1"/>
      <c r="B2033" s="1"/>
      <c r="C2033" s="1"/>
      <c r="D2033" s="2"/>
      <c r="E2033" s="1"/>
      <c r="F2033" s="1"/>
    </row>
    <row r="2034" spans="1:6" x14ac:dyDescent="0.2">
      <c r="A2034" s="1"/>
      <c r="B2034" s="1"/>
      <c r="C2034" s="1"/>
      <c r="D2034" s="2"/>
      <c r="E2034" s="1"/>
      <c r="F2034" s="1"/>
    </row>
    <row r="2035" spans="1:6" x14ac:dyDescent="0.2">
      <c r="A2035" s="1"/>
      <c r="B2035" s="1"/>
      <c r="C2035" s="1"/>
      <c r="D2035" s="2"/>
      <c r="E2035" s="1"/>
      <c r="F2035" s="1"/>
    </row>
    <row r="2036" spans="1:6" x14ac:dyDescent="0.2">
      <c r="A2036" s="1"/>
      <c r="B2036" s="1"/>
      <c r="C2036" s="1"/>
      <c r="D2036" s="2"/>
      <c r="E2036" s="1"/>
      <c r="F2036" s="1"/>
    </row>
    <row r="2037" spans="1:6" x14ac:dyDescent="0.2">
      <c r="A2037" s="1"/>
      <c r="B2037" s="1"/>
      <c r="C2037" s="1"/>
      <c r="D2037" s="2"/>
      <c r="E2037" s="1"/>
      <c r="F2037" s="1"/>
    </row>
    <row r="2038" spans="1:6" x14ac:dyDescent="0.2">
      <c r="A2038" s="1"/>
      <c r="B2038" s="1"/>
      <c r="C2038" s="1"/>
      <c r="D2038" s="2"/>
      <c r="E2038" s="1"/>
      <c r="F2038" s="1"/>
    </row>
    <row r="2039" spans="1:6" x14ac:dyDescent="0.2">
      <c r="A2039" s="1"/>
      <c r="B2039" s="1"/>
      <c r="C2039" s="1"/>
      <c r="D2039" s="2"/>
      <c r="E2039" s="1"/>
      <c r="F2039" s="1"/>
    </row>
    <row r="2040" spans="1:6" x14ac:dyDescent="0.2">
      <c r="A2040" s="1"/>
      <c r="B2040" s="1"/>
      <c r="C2040" s="1"/>
      <c r="D2040" s="2"/>
      <c r="E2040" s="1"/>
      <c r="F2040" s="1"/>
    </row>
    <row r="2041" spans="1:6" x14ac:dyDescent="0.2">
      <c r="A2041" s="1"/>
      <c r="B2041" s="1"/>
      <c r="C2041" s="1"/>
      <c r="D2041" s="2"/>
      <c r="E2041" s="1"/>
      <c r="F2041" s="1"/>
    </row>
    <row r="2042" spans="1:6" x14ac:dyDescent="0.2">
      <c r="A2042" s="1"/>
      <c r="B2042" s="1"/>
      <c r="C2042" s="1"/>
      <c r="D2042" s="2"/>
      <c r="E2042" s="1"/>
      <c r="F2042" s="1"/>
    </row>
    <row r="2043" spans="1:6" x14ac:dyDescent="0.2">
      <c r="A2043" s="1"/>
      <c r="B2043" s="1"/>
      <c r="C2043" s="1"/>
      <c r="D2043" s="2"/>
      <c r="E2043" s="1"/>
      <c r="F2043" s="1"/>
    </row>
    <row r="2044" spans="1:6" x14ac:dyDescent="0.2">
      <c r="A2044" s="1"/>
      <c r="B2044" s="1"/>
      <c r="C2044" s="1"/>
      <c r="D2044" s="2"/>
      <c r="E2044" s="1"/>
      <c r="F2044" s="1"/>
    </row>
    <row r="2045" spans="1:6" x14ac:dyDescent="0.2">
      <c r="A2045" s="1"/>
      <c r="B2045" s="1"/>
      <c r="C2045" s="1"/>
      <c r="D2045" s="2"/>
      <c r="E2045" s="1"/>
      <c r="F2045" s="1"/>
    </row>
    <row r="2046" spans="1:6" x14ac:dyDescent="0.2">
      <c r="A2046" s="1"/>
      <c r="B2046" s="1"/>
      <c r="C2046" s="1"/>
      <c r="D2046" s="2"/>
      <c r="E2046" s="1"/>
      <c r="F2046" s="1"/>
    </row>
    <row r="2047" spans="1:6" x14ac:dyDescent="0.2">
      <c r="A2047" s="1"/>
      <c r="B2047" s="1"/>
      <c r="C2047" s="1"/>
      <c r="D2047" s="2"/>
      <c r="E2047" s="1"/>
      <c r="F2047" s="1"/>
    </row>
    <row r="2048" spans="1:6" x14ac:dyDescent="0.2">
      <c r="A2048" s="1"/>
      <c r="B2048" s="1"/>
      <c r="C2048" s="1"/>
      <c r="D2048" s="2"/>
      <c r="E2048" s="1"/>
      <c r="F2048" s="1"/>
    </row>
    <row r="2049" spans="1:6" x14ac:dyDescent="0.2">
      <c r="A2049" s="1"/>
      <c r="B2049" s="1"/>
      <c r="C2049" s="1"/>
      <c r="D2049" s="2"/>
      <c r="E2049" s="1"/>
      <c r="F2049" s="1"/>
    </row>
    <row r="2050" spans="1:6" x14ac:dyDescent="0.2">
      <c r="A2050" s="1"/>
      <c r="B2050" s="1"/>
      <c r="C2050" s="1"/>
      <c r="D2050" s="2"/>
      <c r="E2050" s="1"/>
      <c r="F2050" s="1"/>
    </row>
    <row r="2051" spans="1:6" x14ac:dyDescent="0.2">
      <c r="A2051" s="1"/>
      <c r="B2051" s="1"/>
      <c r="C2051" s="1"/>
      <c r="D2051" s="2"/>
      <c r="E2051" s="1"/>
      <c r="F2051" s="1"/>
    </row>
    <row r="2052" spans="1:6" x14ac:dyDescent="0.2">
      <c r="A2052" s="1"/>
      <c r="B2052" s="1"/>
      <c r="C2052" s="1"/>
      <c r="D2052" s="2"/>
      <c r="E2052" s="1"/>
      <c r="F2052" s="1"/>
    </row>
    <row r="2053" spans="1:6" x14ac:dyDescent="0.2">
      <c r="A2053" s="1"/>
      <c r="B2053" s="1"/>
      <c r="C2053" s="1"/>
      <c r="D2053" s="2"/>
      <c r="E2053" s="1"/>
      <c r="F2053" s="1"/>
    </row>
    <row r="2054" spans="1:6" x14ac:dyDescent="0.2">
      <c r="A2054" s="1"/>
      <c r="B2054" s="1"/>
      <c r="C2054" s="1"/>
      <c r="D2054" s="2"/>
      <c r="E2054" s="1"/>
      <c r="F2054" s="1"/>
    </row>
    <row r="2055" spans="1:6" x14ac:dyDescent="0.2">
      <c r="A2055" s="1"/>
      <c r="B2055" s="1"/>
      <c r="C2055" s="1"/>
      <c r="D2055" s="2"/>
      <c r="E2055" s="1"/>
      <c r="F2055" s="1"/>
    </row>
    <row r="2056" spans="1:6" x14ac:dyDescent="0.2">
      <c r="A2056" s="1"/>
      <c r="B2056" s="1"/>
      <c r="C2056" s="1"/>
      <c r="D2056" s="2"/>
      <c r="E2056" s="1"/>
      <c r="F2056" s="1"/>
    </row>
    <row r="2057" spans="1:6" x14ac:dyDescent="0.2">
      <c r="A2057" s="1"/>
      <c r="B2057" s="1"/>
      <c r="C2057" s="1"/>
      <c r="D2057" s="2"/>
      <c r="E2057" s="1"/>
      <c r="F2057" s="1"/>
    </row>
    <row r="2058" spans="1:6" x14ac:dyDescent="0.2">
      <c r="A2058" s="1"/>
      <c r="B2058" s="1"/>
      <c r="C2058" s="1"/>
      <c r="D2058" s="2"/>
      <c r="E2058" s="1"/>
      <c r="F2058" s="1"/>
    </row>
    <row r="2059" spans="1:6" x14ac:dyDescent="0.2">
      <c r="A2059" s="1"/>
      <c r="B2059" s="1"/>
      <c r="C2059" s="1"/>
      <c r="D2059" s="2"/>
      <c r="E2059" s="1"/>
      <c r="F2059" s="1"/>
    </row>
    <row r="2060" spans="1:6" x14ac:dyDescent="0.2">
      <c r="A2060" s="1"/>
      <c r="B2060" s="1"/>
      <c r="C2060" s="1"/>
      <c r="D2060" s="2"/>
      <c r="E2060" s="1"/>
      <c r="F2060" s="1"/>
    </row>
    <row r="2061" spans="1:6" x14ac:dyDescent="0.2">
      <c r="A2061" s="1"/>
      <c r="B2061" s="1"/>
      <c r="C2061" s="1"/>
      <c r="D2061" s="2"/>
      <c r="E2061" s="1"/>
      <c r="F2061" s="1"/>
    </row>
    <row r="2062" spans="1:6" x14ac:dyDescent="0.2">
      <c r="A2062" s="1"/>
      <c r="B2062" s="1"/>
      <c r="C2062" s="1"/>
      <c r="D2062" s="2"/>
      <c r="E2062" s="1"/>
      <c r="F2062" s="1"/>
    </row>
    <row r="2063" spans="1:6" x14ac:dyDescent="0.2">
      <c r="A2063" s="1"/>
      <c r="B2063" s="1"/>
      <c r="C2063" s="1"/>
      <c r="D2063" s="2"/>
      <c r="E2063" s="1"/>
      <c r="F2063" s="1"/>
    </row>
    <row r="2064" spans="1:6" x14ac:dyDescent="0.2">
      <c r="A2064" s="1"/>
      <c r="B2064" s="1"/>
      <c r="C2064" s="1"/>
      <c r="D2064" s="2"/>
      <c r="E2064" s="1"/>
      <c r="F2064" s="1"/>
    </row>
    <row r="2065" spans="1:6" x14ac:dyDescent="0.2">
      <c r="A2065" s="1"/>
      <c r="B2065" s="1"/>
      <c r="C2065" s="1"/>
      <c r="D2065" s="2"/>
      <c r="E2065" s="1"/>
      <c r="F2065" s="1"/>
    </row>
    <row r="2066" spans="1:6" x14ac:dyDescent="0.2">
      <c r="A2066" s="1"/>
      <c r="B2066" s="1"/>
      <c r="C2066" s="1"/>
      <c r="D2066" s="2"/>
      <c r="E2066" s="1"/>
      <c r="F2066" s="1"/>
    </row>
    <row r="2067" spans="1:6" x14ac:dyDescent="0.2">
      <c r="A2067" s="1"/>
      <c r="B2067" s="1"/>
      <c r="C2067" s="1"/>
      <c r="D2067" s="2"/>
      <c r="E2067" s="1"/>
      <c r="F2067" s="1"/>
    </row>
    <row r="2068" spans="1:6" x14ac:dyDescent="0.2">
      <c r="A2068" s="1"/>
      <c r="B2068" s="1"/>
      <c r="C2068" s="1"/>
      <c r="D2068" s="2"/>
      <c r="E2068" s="1"/>
      <c r="F2068" s="1"/>
    </row>
    <row r="2069" spans="1:6" x14ac:dyDescent="0.2">
      <c r="A2069" s="1"/>
      <c r="B2069" s="1"/>
      <c r="C2069" s="1"/>
      <c r="D2069" s="2"/>
      <c r="E2069" s="1"/>
      <c r="F2069" s="1"/>
    </row>
    <row r="2070" spans="1:6" x14ac:dyDescent="0.2">
      <c r="A2070" s="1"/>
      <c r="B2070" s="1"/>
      <c r="C2070" s="1"/>
      <c r="D2070" s="2"/>
      <c r="E2070" s="1"/>
      <c r="F2070" s="1"/>
    </row>
    <row r="2071" spans="1:6" x14ac:dyDescent="0.2">
      <c r="A2071" s="1"/>
      <c r="B2071" s="1"/>
      <c r="C2071" s="1"/>
      <c r="D2071" s="2"/>
      <c r="E2071" s="1"/>
      <c r="F2071" s="1"/>
    </row>
    <row r="2072" spans="1:6" x14ac:dyDescent="0.2">
      <c r="A2072" s="1"/>
      <c r="B2072" s="1"/>
      <c r="C2072" s="1"/>
      <c r="D2072" s="2"/>
      <c r="E2072" s="1"/>
      <c r="F2072" s="1"/>
    </row>
    <row r="2073" spans="1:6" x14ac:dyDescent="0.2">
      <c r="A2073" s="1"/>
      <c r="B2073" s="1"/>
      <c r="C2073" s="1"/>
      <c r="D2073" s="2"/>
      <c r="E2073" s="1"/>
      <c r="F2073" s="1"/>
    </row>
    <row r="2074" spans="1:6" x14ac:dyDescent="0.2">
      <c r="A2074" s="1"/>
      <c r="B2074" s="1"/>
      <c r="C2074" s="1"/>
      <c r="D2074" s="2"/>
      <c r="E2074" s="1"/>
      <c r="F2074" s="1"/>
    </row>
    <row r="2075" spans="1:6" x14ac:dyDescent="0.2">
      <c r="A2075" s="1"/>
      <c r="B2075" s="1"/>
      <c r="C2075" s="1"/>
      <c r="D2075" s="2"/>
      <c r="E2075" s="1"/>
      <c r="F2075" s="1"/>
    </row>
    <row r="2076" spans="1:6" x14ac:dyDescent="0.2">
      <c r="A2076" s="1"/>
      <c r="B2076" s="1"/>
      <c r="C2076" s="1"/>
      <c r="D2076" s="2"/>
      <c r="E2076" s="1"/>
      <c r="F2076" s="1"/>
    </row>
    <row r="2077" spans="1:6" x14ac:dyDescent="0.2">
      <c r="A2077" s="1"/>
      <c r="B2077" s="1"/>
      <c r="C2077" s="1"/>
      <c r="D2077" s="2"/>
      <c r="E2077" s="1"/>
      <c r="F2077" s="1"/>
    </row>
    <row r="2078" spans="1:6" x14ac:dyDescent="0.2">
      <c r="A2078" s="1"/>
      <c r="B2078" s="1"/>
      <c r="C2078" s="1"/>
      <c r="D2078" s="2"/>
      <c r="E2078" s="1"/>
      <c r="F2078" s="1"/>
    </row>
    <row r="2079" spans="1:6" x14ac:dyDescent="0.2">
      <c r="A2079" s="1"/>
      <c r="B2079" s="1"/>
      <c r="C2079" s="1"/>
      <c r="D2079" s="2"/>
      <c r="E2079" s="1"/>
      <c r="F2079" s="1"/>
    </row>
    <row r="2080" spans="1:6" x14ac:dyDescent="0.2">
      <c r="A2080" s="1"/>
      <c r="B2080" s="1"/>
      <c r="C2080" s="1"/>
      <c r="D2080" s="2"/>
      <c r="E2080" s="1"/>
      <c r="F2080" s="1"/>
    </row>
    <row r="2081" spans="1:6" x14ac:dyDescent="0.2">
      <c r="A2081" s="1"/>
      <c r="B2081" s="1"/>
      <c r="C2081" s="1"/>
      <c r="D2081" s="2"/>
      <c r="E2081" s="1"/>
      <c r="F2081" s="1"/>
    </row>
    <row r="2082" spans="1:6" x14ac:dyDescent="0.2">
      <c r="A2082" s="1"/>
      <c r="B2082" s="1"/>
      <c r="C2082" s="1"/>
      <c r="D2082" s="2"/>
      <c r="E2082" s="1"/>
      <c r="F2082" s="1"/>
    </row>
    <row r="2083" spans="1:6" x14ac:dyDescent="0.2">
      <c r="A2083" s="1"/>
      <c r="B2083" s="1"/>
      <c r="C2083" s="1"/>
      <c r="D2083" s="2"/>
      <c r="E2083" s="1"/>
      <c r="F2083" s="1"/>
    </row>
    <row r="2084" spans="1:6" x14ac:dyDescent="0.2">
      <c r="A2084" s="1"/>
      <c r="B2084" s="1"/>
      <c r="C2084" s="1"/>
      <c r="D2084" s="2"/>
      <c r="E2084" s="1"/>
      <c r="F2084" s="1"/>
    </row>
    <row r="2085" spans="1:6" x14ac:dyDescent="0.2">
      <c r="A2085" s="1"/>
      <c r="B2085" s="1"/>
      <c r="C2085" s="1"/>
      <c r="D2085" s="2"/>
      <c r="E2085" s="1"/>
      <c r="F2085" s="1"/>
    </row>
    <row r="2086" spans="1:6" x14ac:dyDescent="0.2">
      <c r="A2086" s="1"/>
      <c r="B2086" s="1"/>
      <c r="C2086" s="1"/>
      <c r="D2086" s="2"/>
      <c r="E2086" s="1"/>
      <c r="F2086" s="1"/>
    </row>
    <row r="2087" spans="1:6" x14ac:dyDescent="0.2">
      <c r="A2087" s="1"/>
      <c r="B2087" s="1"/>
      <c r="C2087" s="1"/>
      <c r="D2087" s="2"/>
      <c r="E2087" s="1"/>
      <c r="F2087" s="1"/>
    </row>
    <row r="2088" spans="1:6" x14ac:dyDescent="0.2">
      <c r="A2088" s="1"/>
      <c r="B2088" s="1"/>
      <c r="C2088" s="1"/>
      <c r="D2088" s="2"/>
      <c r="E2088" s="1"/>
      <c r="F2088" s="1"/>
    </row>
    <row r="2089" spans="1:6" x14ac:dyDescent="0.2">
      <c r="A2089" s="1"/>
      <c r="B2089" s="1"/>
      <c r="C2089" s="1"/>
      <c r="D2089" s="2"/>
      <c r="E2089" s="1"/>
      <c r="F2089" s="1"/>
    </row>
    <row r="2090" spans="1:6" x14ac:dyDescent="0.2">
      <c r="A2090" s="1"/>
      <c r="B2090" s="1"/>
      <c r="C2090" s="1"/>
      <c r="D2090" s="2"/>
      <c r="E2090" s="1"/>
      <c r="F2090" s="1"/>
    </row>
    <row r="2091" spans="1:6" x14ac:dyDescent="0.2">
      <c r="A2091" s="1"/>
      <c r="B2091" s="1"/>
      <c r="C2091" s="1"/>
      <c r="D2091" s="2"/>
      <c r="E2091" s="1"/>
      <c r="F2091" s="1"/>
    </row>
    <row r="2092" spans="1:6" x14ac:dyDescent="0.2">
      <c r="A2092" s="1"/>
      <c r="B2092" s="1"/>
      <c r="C2092" s="1"/>
      <c r="D2092" s="2"/>
      <c r="E2092" s="1"/>
      <c r="F2092" s="1"/>
    </row>
    <row r="2093" spans="1:6" x14ac:dyDescent="0.2">
      <c r="A2093" s="1"/>
      <c r="B2093" s="1"/>
      <c r="C2093" s="1"/>
      <c r="D2093" s="2"/>
      <c r="E2093" s="1"/>
      <c r="F2093" s="1"/>
    </row>
    <row r="2094" spans="1:6" x14ac:dyDescent="0.2">
      <c r="A2094" s="1"/>
      <c r="B2094" s="1"/>
      <c r="C2094" s="1"/>
      <c r="D2094" s="2"/>
      <c r="E2094" s="1"/>
      <c r="F2094" s="1"/>
    </row>
    <row r="2095" spans="1:6" x14ac:dyDescent="0.2">
      <c r="A2095" s="1"/>
      <c r="B2095" s="1"/>
      <c r="C2095" s="1"/>
      <c r="D2095" s="2"/>
      <c r="E2095" s="1"/>
      <c r="F2095" s="1"/>
    </row>
    <row r="2096" spans="1:6" x14ac:dyDescent="0.2">
      <c r="A2096" s="1"/>
      <c r="B2096" s="1"/>
      <c r="C2096" s="1"/>
      <c r="D2096" s="2"/>
      <c r="E2096" s="1"/>
      <c r="F2096" s="1"/>
    </row>
    <row r="2097" spans="1:6" x14ac:dyDescent="0.2">
      <c r="A2097" s="1"/>
      <c r="B2097" s="1"/>
      <c r="C2097" s="1"/>
      <c r="D2097" s="2"/>
      <c r="E2097" s="1"/>
      <c r="F2097" s="1"/>
    </row>
    <row r="2098" spans="1:6" x14ac:dyDescent="0.2">
      <c r="A2098" s="1"/>
      <c r="B2098" s="1"/>
      <c r="C2098" s="1"/>
      <c r="D2098" s="2"/>
      <c r="E2098" s="1"/>
      <c r="F2098" s="1"/>
    </row>
    <row r="2099" spans="1:6" x14ac:dyDescent="0.2">
      <c r="A2099" s="1"/>
      <c r="B2099" s="1"/>
      <c r="C2099" s="1"/>
      <c r="D2099" s="2"/>
      <c r="E2099" s="1"/>
      <c r="F2099" s="1"/>
    </row>
    <row r="2100" spans="1:6" x14ac:dyDescent="0.2">
      <c r="A2100" s="1"/>
      <c r="B2100" s="1"/>
      <c r="C2100" s="1"/>
      <c r="D2100" s="2"/>
      <c r="E2100" s="1"/>
      <c r="F2100" s="1"/>
    </row>
    <row r="2101" spans="1:6" x14ac:dyDescent="0.2">
      <c r="A2101" s="1"/>
      <c r="B2101" s="1"/>
      <c r="C2101" s="1"/>
      <c r="D2101" s="2"/>
      <c r="E2101" s="1"/>
      <c r="F2101" s="1"/>
    </row>
    <row r="2102" spans="1:6" x14ac:dyDescent="0.2">
      <c r="A2102" s="1"/>
      <c r="B2102" s="1"/>
      <c r="C2102" s="1"/>
      <c r="D2102" s="2"/>
      <c r="E2102" s="1"/>
      <c r="F2102" s="1"/>
    </row>
    <row r="2103" spans="1:6" x14ac:dyDescent="0.2">
      <c r="A2103" s="1"/>
      <c r="B2103" s="1"/>
      <c r="C2103" s="1"/>
      <c r="D2103" s="2"/>
      <c r="E2103" s="1"/>
      <c r="F2103" s="1"/>
    </row>
    <row r="2104" spans="1:6" x14ac:dyDescent="0.2">
      <c r="A2104" s="1"/>
      <c r="B2104" s="1"/>
      <c r="C2104" s="1"/>
      <c r="D2104" s="2"/>
      <c r="E2104" s="1"/>
      <c r="F2104" s="1"/>
    </row>
    <row r="2105" spans="1:6" x14ac:dyDescent="0.2">
      <c r="A2105" s="1"/>
      <c r="B2105" s="1"/>
      <c r="C2105" s="1"/>
      <c r="D2105" s="2"/>
      <c r="E2105" s="1"/>
      <c r="F2105" s="1"/>
    </row>
    <row r="2106" spans="1:6" x14ac:dyDescent="0.2">
      <c r="A2106" s="1"/>
      <c r="B2106" s="1"/>
      <c r="C2106" s="1"/>
      <c r="D2106" s="2"/>
      <c r="E2106" s="1"/>
      <c r="F2106" s="1"/>
    </row>
    <row r="2107" spans="1:6" x14ac:dyDescent="0.2">
      <c r="A2107" s="1"/>
      <c r="B2107" s="1"/>
      <c r="C2107" s="1"/>
      <c r="D2107" s="2"/>
      <c r="E2107" s="1"/>
      <c r="F2107" s="1"/>
    </row>
    <row r="2108" spans="1:6" x14ac:dyDescent="0.2">
      <c r="A2108" s="1"/>
      <c r="B2108" s="1"/>
      <c r="C2108" s="1"/>
      <c r="D2108" s="2"/>
      <c r="E2108" s="1"/>
      <c r="F2108" s="1"/>
    </row>
    <row r="2109" spans="1:6" x14ac:dyDescent="0.2">
      <c r="A2109" s="1"/>
      <c r="B2109" s="1"/>
      <c r="C2109" s="1"/>
      <c r="D2109" s="2"/>
      <c r="E2109" s="1"/>
      <c r="F2109" s="1"/>
    </row>
    <row r="2110" spans="1:6" x14ac:dyDescent="0.2">
      <c r="A2110" s="1"/>
      <c r="B2110" s="1"/>
      <c r="C2110" s="1"/>
      <c r="D2110" s="2"/>
      <c r="E2110" s="1"/>
      <c r="F2110" s="1"/>
    </row>
    <row r="2111" spans="1:6" x14ac:dyDescent="0.2">
      <c r="A2111" s="1"/>
      <c r="B2111" s="1"/>
      <c r="C2111" s="1"/>
      <c r="D2111" s="2"/>
      <c r="E2111" s="1"/>
      <c r="F2111" s="1"/>
    </row>
    <row r="2112" spans="1:6" x14ac:dyDescent="0.2">
      <c r="A2112" s="1"/>
      <c r="B2112" s="1"/>
      <c r="C2112" s="1"/>
      <c r="D2112" s="2"/>
      <c r="E2112" s="1"/>
      <c r="F2112" s="1"/>
    </row>
    <row r="2113" spans="1:6" x14ac:dyDescent="0.2">
      <c r="A2113" s="1"/>
      <c r="B2113" s="1"/>
      <c r="C2113" s="1"/>
      <c r="D2113" s="2"/>
      <c r="E2113" s="1"/>
      <c r="F2113" s="1"/>
    </row>
    <row r="2114" spans="1:6" x14ac:dyDescent="0.2">
      <c r="A2114" s="1"/>
      <c r="B2114" s="1"/>
      <c r="C2114" s="1"/>
      <c r="D2114" s="2"/>
      <c r="E2114" s="1"/>
      <c r="F2114" s="1"/>
    </row>
    <row r="2115" spans="1:6" x14ac:dyDescent="0.2">
      <c r="A2115" s="1"/>
      <c r="B2115" s="1"/>
      <c r="C2115" s="1"/>
      <c r="D2115" s="2"/>
      <c r="E2115" s="1"/>
      <c r="F2115" s="1"/>
    </row>
    <row r="2116" spans="1:6" x14ac:dyDescent="0.2">
      <c r="A2116" s="1"/>
      <c r="B2116" s="1"/>
      <c r="C2116" s="1"/>
      <c r="D2116" s="2"/>
      <c r="E2116" s="1"/>
      <c r="F2116" s="1"/>
    </row>
    <row r="2117" spans="1:6" x14ac:dyDescent="0.2">
      <c r="A2117" s="1"/>
      <c r="B2117" s="1"/>
      <c r="C2117" s="1"/>
      <c r="D2117" s="2"/>
      <c r="E2117" s="1"/>
      <c r="F2117" s="1"/>
    </row>
    <row r="2118" spans="1:6" x14ac:dyDescent="0.2">
      <c r="A2118" s="1"/>
      <c r="B2118" s="1"/>
      <c r="C2118" s="1"/>
      <c r="D2118" s="2"/>
      <c r="E2118" s="1"/>
      <c r="F2118" s="1"/>
    </row>
    <row r="2119" spans="1:6" x14ac:dyDescent="0.2">
      <c r="A2119" s="1"/>
      <c r="B2119" s="1"/>
      <c r="C2119" s="1"/>
      <c r="D2119" s="2"/>
      <c r="E2119" s="1"/>
      <c r="F2119" s="1"/>
    </row>
    <row r="2120" spans="1:6" x14ac:dyDescent="0.2">
      <c r="A2120" s="1"/>
      <c r="B2120" s="1"/>
      <c r="C2120" s="1"/>
      <c r="D2120" s="2"/>
      <c r="E2120" s="1"/>
      <c r="F2120" s="1"/>
    </row>
    <row r="2121" spans="1:6" x14ac:dyDescent="0.2">
      <c r="A2121" s="1"/>
      <c r="B2121" s="1"/>
      <c r="C2121" s="1"/>
      <c r="D2121" s="2"/>
      <c r="E2121" s="1"/>
      <c r="F2121" s="1"/>
    </row>
    <row r="2122" spans="1:6" x14ac:dyDescent="0.2">
      <c r="A2122" s="1"/>
      <c r="B2122" s="1"/>
      <c r="C2122" s="1"/>
      <c r="D2122" s="2"/>
      <c r="E2122" s="1"/>
      <c r="F2122" s="1"/>
    </row>
    <row r="2123" spans="1:6" x14ac:dyDescent="0.2">
      <c r="A2123" s="1"/>
      <c r="B2123" s="1"/>
      <c r="C2123" s="1"/>
      <c r="D2123" s="2"/>
      <c r="E2123" s="1"/>
      <c r="F2123" s="1"/>
    </row>
    <row r="2124" spans="1:6" x14ac:dyDescent="0.2">
      <c r="A2124" s="1"/>
      <c r="B2124" s="1"/>
      <c r="C2124" s="1"/>
      <c r="D2124" s="2"/>
      <c r="E2124" s="1"/>
      <c r="F2124" s="1"/>
    </row>
    <row r="2125" spans="1:6" x14ac:dyDescent="0.2">
      <c r="A2125" s="1"/>
      <c r="B2125" s="1"/>
      <c r="C2125" s="1"/>
      <c r="D2125" s="2"/>
      <c r="E2125" s="1"/>
      <c r="F2125" s="1"/>
    </row>
    <row r="2126" spans="1:6" x14ac:dyDescent="0.2">
      <c r="A2126" s="1"/>
      <c r="B2126" s="1"/>
      <c r="C2126" s="1"/>
      <c r="D2126" s="2"/>
      <c r="E2126" s="1"/>
      <c r="F2126" s="1"/>
    </row>
    <row r="2127" spans="1:6" x14ac:dyDescent="0.2">
      <c r="A2127" s="1"/>
      <c r="B2127" s="1"/>
      <c r="C2127" s="1"/>
      <c r="D2127" s="2"/>
      <c r="E2127" s="1"/>
      <c r="F2127" s="1"/>
    </row>
    <row r="2128" spans="1:6" x14ac:dyDescent="0.2">
      <c r="A2128" s="1"/>
      <c r="B2128" s="1"/>
      <c r="C2128" s="1"/>
      <c r="D2128" s="2"/>
      <c r="E2128" s="1"/>
      <c r="F2128" s="1"/>
    </row>
    <row r="2129" spans="1:6" x14ac:dyDescent="0.2">
      <c r="A2129" s="1"/>
      <c r="B2129" s="1"/>
      <c r="C2129" s="1"/>
      <c r="D2129" s="2"/>
      <c r="E2129" s="1"/>
      <c r="F2129" s="1"/>
    </row>
    <row r="2130" spans="1:6" x14ac:dyDescent="0.2">
      <c r="A2130" s="1"/>
      <c r="B2130" s="1"/>
      <c r="C2130" s="1"/>
      <c r="D2130" s="2"/>
      <c r="E2130" s="1"/>
      <c r="F2130" s="1"/>
    </row>
    <row r="2131" spans="1:6" x14ac:dyDescent="0.2">
      <c r="A2131" s="1"/>
      <c r="B2131" s="1"/>
      <c r="C2131" s="1"/>
      <c r="D2131" s="2"/>
      <c r="E2131" s="1"/>
      <c r="F2131" s="1"/>
    </row>
    <row r="2132" spans="1:6" x14ac:dyDescent="0.2">
      <c r="A2132" s="1"/>
      <c r="B2132" s="1"/>
      <c r="C2132" s="1"/>
      <c r="D2132" s="2"/>
      <c r="E2132" s="1"/>
      <c r="F2132" s="1"/>
    </row>
    <row r="2133" spans="1:6" x14ac:dyDescent="0.2">
      <c r="A2133" s="1"/>
      <c r="B2133" s="1"/>
      <c r="C2133" s="1"/>
      <c r="D2133" s="2"/>
      <c r="E2133" s="1"/>
      <c r="F2133" s="1"/>
    </row>
    <row r="2134" spans="1:6" x14ac:dyDescent="0.2">
      <c r="A2134" s="1"/>
      <c r="B2134" s="1"/>
      <c r="C2134" s="1"/>
      <c r="D2134" s="2"/>
      <c r="E2134" s="1"/>
      <c r="F2134" s="1"/>
    </row>
    <row r="2135" spans="1:6" x14ac:dyDescent="0.2">
      <c r="A2135" s="1"/>
      <c r="B2135" s="1"/>
      <c r="C2135" s="1"/>
      <c r="D2135" s="2"/>
      <c r="E2135" s="1"/>
      <c r="F2135" s="1"/>
    </row>
    <row r="2136" spans="1:6" x14ac:dyDescent="0.2">
      <c r="A2136" s="1"/>
      <c r="B2136" s="1"/>
      <c r="C2136" s="1"/>
      <c r="D2136" s="2"/>
      <c r="E2136" s="1"/>
      <c r="F2136" s="1"/>
    </row>
    <row r="2137" spans="1:6" x14ac:dyDescent="0.2">
      <c r="A2137" s="1"/>
      <c r="B2137" s="1"/>
      <c r="C2137" s="1"/>
      <c r="D2137" s="2"/>
      <c r="E2137" s="1"/>
      <c r="F2137" s="1"/>
    </row>
    <row r="2138" spans="1:6" x14ac:dyDescent="0.2">
      <c r="A2138" s="1"/>
      <c r="B2138" s="1"/>
      <c r="C2138" s="1"/>
      <c r="D2138" s="2"/>
      <c r="E2138" s="1"/>
      <c r="F2138" s="1"/>
    </row>
    <row r="2139" spans="1:6" x14ac:dyDescent="0.2">
      <c r="A2139" s="1"/>
      <c r="B2139" s="1"/>
      <c r="C2139" s="1"/>
      <c r="D2139" s="2"/>
      <c r="E2139" s="1"/>
      <c r="F2139" s="1"/>
    </row>
    <row r="2140" spans="1:6" x14ac:dyDescent="0.2">
      <c r="A2140" s="1"/>
      <c r="B2140" s="1"/>
      <c r="C2140" s="1"/>
      <c r="D2140" s="2"/>
      <c r="E2140" s="1"/>
      <c r="F2140" s="1"/>
    </row>
    <row r="2141" spans="1:6" x14ac:dyDescent="0.2">
      <c r="A2141" s="1"/>
      <c r="B2141" s="1"/>
      <c r="C2141" s="1"/>
      <c r="D2141" s="2"/>
      <c r="E2141" s="1"/>
      <c r="F2141" s="1"/>
    </row>
    <row r="2142" spans="1:6" x14ac:dyDescent="0.2">
      <c r="A2142" s="1"/>
      <c r="B2142" s="1"/>
      <c r="C2142" s="1"/>
      <c r="D2142" s="2"/>
      <c r="E2142" s="1"/>
      <c r="F2142" s="1"/>
    </row>
    <row r="2143" spans="1:6" x14ac:dyDescent="0.2">
      <c r="A2143" s="1"/>
      <c r="B2143" s="1"/>
      <c r="C2143" s="1"/>
      <c r="D2143" s="2"/>
      <c r="E2143" s="1"/>
      <c r="F2143" s="1"/>
    </row>
    <row r="2144" spans="1:6" x14ac:dyDescent="0.2">
      <c r="A2144" s="1"/>
      <c r="B2144" s="1"/>
      <c r="C2144" s="1"/>
      <c r="D2144" s="2"/>
      <c r="E2144" s="1"/>
      <c r="F2144" s="1"/>
    </row>
    <row r="2145" spans="1:6" x14ac:dyDescent="0.2">
      <c r="A2145" s="1"/>
      <c r="B2145" s="1"/>
      <c r="C2145" s="1"/>
      <c r="D2145" s="2"/>
      <c r="E2145" s="1"/>
      <c r="F2145" s="1"/>
    </row>
    <row r="2146" spans="1:6" x14ac:dyDescent="0.2">
      <c r="A2146" s="1"/>
      <c r="B2146" s="1"/>
      <c r="C2146" s="1"/>
      <c r="D2146" s="2"/>
      <c r="E2146" s="1"/>
      <c r="F2146" s="1"/>
    </row>
    <row r="2147" spans="1:6" x14ac:dyDescent="0.2">
      <c r="A2147" s="1"/>
      <c r="B2147" s="1"/>
      <c r="C2147" s="1"/>
      <c r="D2147" s="2"/>
      <c r="E2147" s="1"/>
      <c r="F2147" s="1"/>
    </row>
    <row r="2148" spans="1:6" x14ac:dyDescent="0.2">
      <c r="A2148" s="1"/>
      <c r="B2148" s="1"/>
      <c r="C2148" s="1"/>
      <c r="D2148" s="2"/>
      <c r="E2148" s="1"/>
      <c r="F2148" s="1"/>
    </row>
    <row r="2149" spans="1:6" x14ac:dyDescent="0.2">
      <c r="A2149" s="1"/>
      <c r="B2149" s="1"/>
      <c r="C2149" s="1"/>
      <c r="D2149" s="2"/>
      <c r="E2149" s="1"/>
      <c r="F2149" s="1"/>
    </row>
    <row r="2150" spans="1:6" x14ac:dyDescent="0.2">
      <c r="A2150" s="1"/>
      <c r="B2150" s="1"/>
      <c r="C2150" s="1"/>
      <c r="D2150" s="2"/>
      <c r="E2150" s="1"/>
      <c r="F2150" s="1"/>
    </row>
    <row r="2151" spans="1:6" x14ac:dyDescent="0.2">
      <c r="A2151" s="1"/>
      <c r="B2151" s="1"/>
      <c r="C2151" s="1"/>
      <c r="D2151" s="2"/>
      <c r="E2151" s="1"/>
      <c r="F2151" s="1"/>
    </row>
    <row r="2152" spans="1:6" x14ac:dyDescent="0.2">
      <c r="A2152" s="1"/>
      <c r="B2152" s="1"/>
      <c r="C2152" s="1"/>
      <c r="D2152" s="2"/>
      <c r="E2152" s="1"/>
      <c r="F2152" s="1"/>
    </row>
    <row r="2153" spans="1:6" x14ac:dyDescent="0.2">
      <c r="A2153" s="1"/>
      <c r="B2153" s="1"/>
      <c r="C2153" s="1"/>
      <c r="D2153" s="2"/>
      <c r="E2153" s="1"/>
      <c r="F2153" s="1"/>
    </row>
    <row r="2154" spans="1:6" x14ac:dyDescent="0.2">
      <c r="A2154" s="1"/>
      <c r="B2154" s="1"/>
      <c r="C2154" s="1"/>
      <c r="D2154" s="2"/>
      <c r="E2154" s="1"/>
      <c r="F2154" s="1"/>
    </row>
    <row r="2155" spans="1:6" x14ac:dyDescent="0.2">
      <c r="A2155" s="1"/>
      <c r="B2155" s="1"/>
      <c r="C2155" s="1"/>
      <c r="D2155" s="2"/>
      <c r="E2155" s="1"/>
      <c r="F2155" s="1"/>
    </row>
    <row r="2156" spans="1:6" x14ac:dyDescent="0.2">
      <c r="A2156" s="1"/>
      <c r="B2156" s="1"/>
      <c r="C2156" s="1"/>
      <c r="D2156" s="2"/>
      <c r="E2156" s="1"/>
      <c r="F2156" s="1"/>
    </row>
    <row r="2157" spans="1:6" x14ac:dyDescent="0.2">
      <c r="A2157" s="1"/>
      <c r="B2157" s="1"/>
      <c r="C2157" s="1"/>
      <c r="D2157" s="2"/>
      <c r="E2157" s="1"/>
      <c r="F2157" s="1"/>
    </row>
    <row r="2158" spans="1:6" x14ac:dyDescent="0.2">
      <c r="A2158" s="1"/>
      <c r="B2158" s="1"/>
      <c r="C2158" s="1"/>
      <c r="D2158" s="2"/>
      <c r="E2158" s="1"/>
      <c r="F2158" s="1"/>
    </row>
    <row r="2159" spans="1:6" x14ac:dyDescent="0.2">
      <c r="A2159" s="1"/>
      <c r="B2159" s="1"/>
      <c r="C2159" s="1"/>
      <c r="D2159" s="2"/>
      <c r="E2159" s="1"/>
      <c r="F2159" s="1"/>
    </row>
    <row r="2160" spans="1:6" x14ac:dyDescent="0.2">
      <c r="A2160" s="1"/>
      <c r="B2160" s="1"/>
      <c r="C2160" s="1"/>
      <c r="D2160" s="2"/>
      <c r="E2160" s="1"/>
      <c r="F2160" s="1"/>
    </row>
    <row r="2161" spans="1:6" x14ac:dyDescent="0.2">
      <c r="A2161" s="1"/>
      <c r="B2161" s="1"/>
      <c r="C2161" s="1"/>
      <c r="D2161" s="2"/>
      <c r="E2161" s="1"/>
      <c r="F2161" s="1"/>
    </row>
    <row r="2162" spans="1:6" x14ac:dyDescent="0.2">
      <c r="A2162" s="1"/>
      <c r="B2162" s="1"/>
      <c r="C2162" s="1"/>
      <c r="D2162" s="2"/>
      <c r="E2162" s="1"/>
      <c r="F2162" s="1"/>
    </row>
    <row r="2163" spans="1:6" x14ac:dyDescent="0.2">
      <c r="A2163" s="1"/>
      <c r="B2163" s="1"/>
      <c r="C2163" s="1"/>
      <c r="D2163" s="2"/>
      <c r="E2163" s="1"/>
      <c r="F2163" s="1"/>
    </row>
    <row r="2164" spans="1:6" x14ac:dyDescent="0.2">
      <c r="A2164" s="1"/>
      <c r="B2164" s="1"/>
      <c r="C2164" s="1"/>
      <c r="D2164" s="2"/>
      <c r="E2164" s="1"/>
      <c r="F2164" s="1"/>
    </row>
    <row r="2165" spans="1:6" x14ac:dyDescent="0.2">
      <c r="A2165" s="1"/>
      <c r="B2165" s="1"/>
      <c r="C2165" s="1"/>
      <c r="D2165" s="2"/>
      <c r="E2165" s="1"/>
      <c r="F2165" s="1"/>
    </row>
    <row r="2166" spans="1:6" x14ac:dyDescent="0.2">
      <c r="A2166" s="1"/>
      <c r="B2166" s="1"/>
      <c r="C2166" s="1"/>
      <c r="D2166" s="2"/>
      <c r="E2166" s="1"/>
      <c r="F2166" s="1"/>
    </row>
    <row r="2167" spans="1:6" x14ac:dyDescent="0.2">
      <c r="A2167" s="1"/>
      <c r="B2167" s="1"/>
      <c r="C2167" s="1"/>
      <c r="D2167" s="2"/>
      <c r="E2167" s="1"/>
      <c r="F2167" s="1"/>
    </row>
    <row r="2168" spans="1:6" x14ac:dyDescent="0.2">
      <c r="A2168" s="1"/>
      <c r="B2168" s="1"/>
      <c r="C2168" s="1"/>
      <c r="D2168" s="2"/>
      <c r="E2168" s="1"/>
      <c r="F2168" s="1"/>
    </row>
    <row r="2169" spans="1:6" x14ac:dyDescent="0.2">
      <c r="A2169" s="1"/>
      <c r="B2169" s="1"/>
      <c r="C2169" s="1"/>
      <c r="D2169" s="2"/>
      <c r="E2169" s="1"/>
      <c r="F2169" s="1"/>
    </row>
    <row r="2170" spans="1:6" x14ac:dyDescent="0.2">
      <c r="A2170" s="1"/>
      <c r="B2170" s="1"/>
      <c r="C2170" s="1"/>
      <c r="D2170" s="2"/>
      <c r="E2170" s="1"/>
      <c r="F2170" s="1"/>
    </row>
    <row r="2171" spans="1:6" x14ac:dyDescent="0.2">
      <c r="A2171" s="1"/>
      <c r="B2171" s="1"/>
      <c r="C2171" s="1"/>
      <c r="D2171" s="2"/>
      <c r="E2171" s="1"/>
      <c r="F2171" s="1"/>
    </row>
    <row r="2172" spans="1:6" x14ac:dyDescent="0.2">
      <c r="A2172" s="1"/>
      <c r="B2172" s="1"/>
      <c r="C2172" s="1"/>
      <c r="D2172" s="2"/>
      <c r="E2172" s="1"/>
      <c r="F2172" s="1"/>
    </row>
    <row r="2173" spans="1:6" x14ac:dyDescent="0.2">
      <c r="A2173" s="1"/>
      <c r="B2173" s="1"/>
      <c r="C2173" s="1"/>
      <c r="D2173" s="2"/>
      <c r="E2173" s="1"/>
      <c r="F2173" s="1"/>
    </row>
    <row r="2174" spans="1:6" x14ac:dyDescent="0.2">
      <c r="A2174" s="1"/>
      <c r="B2174" s="1"/>
      <c r="C2174" s="1"/>
      <c r="D2174" s="2"/>
      <c r="E2174" s="1"/>
      <c r="F2174" s="1"/>
    </row>
    <row r="2175" spans="1:6" x14ac:dyDescent="0.2">
      <c r="A2175" s="1"/>
      <c r="B2175" s="1"/>
      <c r="C2175" s="1"/>
      <c r="D2175" s="2"/>
      <c r="E2175" s="1"/>
      <c r="F2175" s="1"/>
    </row>
    <row r="2176" spans="1:6" x14ac:dyDescent="0.2">
      <c r="A2176" s="1"/>
      <c r="B2176" s="1"/>
      <c r="C2176" s="1"/>
      <c r="D2176" s="2"/>
      <c r="E2176" s="1"/>
      <c r="F2176" s="1"/>
    </row>
    <row r="2177" spans="1:6" x14ac:dyDescent="0.2">
      <c r="A2177" s="1"/>
      <c r="B2177" s="1"/>
      <c r="C2177" s="1"/>
      <c r="D2177" s="2"/>
      <c r="E2177" s="1"/>
      <c r="F2177" s="1"/>
    </row>
    <row r="2178" spans="1:6" x14ac:dyDescent="0.2">
      <c r="A2178" s="1"/>
      <c r="B2178" s="1"/>
      <c r="C2178" s="1"/>
      <c r="D2178" s="2"/>
      <c r="E2178" s="1"/>
      <c r="F2178" s="1"/>
    </row>
    <row r="2179" spans="1:6" x14ac:dyDescent="0.2">
      <c r="A2179" s="1"/>
      <c r="B2179" s="1"/>
      <c r="C2179" s="1"/>
      <c r="D2179" s="2"/>
      <c r="E2179" s="1"/>
      <c r="F2179" s="1"/>
    </row>
    <row r="2180" spans="1:6" x14ac:dyDescent="0.2">
      <c r="A2180" s="1"/>
      <c r="B2180" s="1"/>
      <c r="C2180" s="1"/>
      <c r="D2180" s="2"/>
      <c r="E2180" s="1"/>
      <c r="F2180" s="1"/>
    </row>
    <row r="2181" spans="1:6" x14ac:dyDescent="0.2">
      <c r="A2181" s="1"/>
      <c r="B2181" s="1"/>
      <c r="C2181" s="1"/>
      <c r="D2181" s="2"/>
      <c r="E2181" s="1"/>
      <c r="F2181" s="1"/>
    </row>
    <row r="2182" spans="1:6" x14ac:dyDescent="0.2">
      <c r="A2182" s="1"/>
      <c r="B2182" s="1"/>
      <c r="C2182" s="1"/>
      <c r="D2182" s="2"/>
      <c r="E2182" s="1"/>
      <c r="F2182" s="1"/>
    </row>
    <row r="2183" spans="1:6" x14ac:dyDescent="0.2">
      <c r="A2183" s="1"/>
      <c r="B2183" s="1"/>
      <c r="C2183" s="1"/>
      <c r="D2183" s="2"/>
      <c r="E2183" s="1"/>
      <c r="F2183" s="1"/>
    </row>
    <row r="2184" spans="1:6" x14ac:dyDescent="0.2">
      <c r="A2184" s="1"/>
      <c r="B2184" s="1"/>
      <c r="C2184" s="1"/>
      <c r="D2184" s="2"/>
      <c r="E2184" s="1"/>
      <c r="F2184" s="1"/>
    </row>
    <row r="2185" spans="1:6" x14ac:dyDescent="0.2">
      <c r="A2185" s="1"/>
      <c r="B2185" s="1"/>
      <c r="C2185" s="1"/>
      <c r="D2185" s="2"/>
      <c r="E2185" s="1"/>
      <c r="F2185" s="1"/>
    </row>
    <row r="2186" spans="1:6" x14ac:dyDescent="0.2">
      <c r="A2186" s="1"/>
      <c r="B2186" s="1"/>
      <c r="C2186" s="1"/>
      <c r="D2186" s="2"/>
      <c r="E2186" s="1"/>
      <c r="F2186" s="1"/>
    </row>
    <row r="2187" spans="1:6" x14ac:dyDescent="0.2">
      <c r="A2187" s="1"/>
      <c r="B2187" s="1"/>
      <c r="C2187" s="1"/>
      <c r="D2187" s="2"/>
      <c r="E2187" s="1"/>
      <c r="F2187" s="1"/>
    </row>
    <row r="2188" spans="1:6" x14ac:dyDescent="0.2">
      <c r="A2188" s="1"/>
      <c r="B2188" s="1"/>
      <c r="C2188" s="1"/>
      <c r="D2188" s="2"/>
      <c r="E2188" s="1"/>
      <c r="F2188" s="1"/>
    </row>
    <row r="2189" spans="1:6" x14ac:dyDescent="0.2">
      <c r="A2189" s="1"/>
      <c r="B2189" s="1"/>
      <c r="C2189" s="1"/>
      <c r="D2189" s="2"/>
      <c r="E2189" s="1"/>
      <c r="F2189" s="1"/>
    </row>
    <row r="2190" spans="1:6" x14ac:dyDescent="0.2">
      <c r="A2190" s="1"/>
      <c r="B2190" s="1"/>
      <c r="C2190" s="1"/>
      <c r="D2190" s="2"/>
      <c r="E2190" s="1"/>
      <c r="F2190" s="1"/>
    </row>
    <row r="2191" spans="1:6" x14ac:dyDescent="0.2">
      <c r="A2191" s="1"/>
      <c r="B2191" s="1"/>
      <c r="C2191" s="1"/>
      <c r="D2191" s="2"/>
      <c r="E2191" s="1"/>
      <c r="F2191" s="1"/>
    </row>
    <row r="2192" spans="1:6" x14ac:dyDescent="0.2">
      <c r="A2192" s="1"/>
      <c r="B2192" s="1"/>
      <c r="C2192" s="1"/>
      <c r="D2192" s="2"/>
      <c r="E2192" s="1"/>
      <c r="F2192" s="1"/>
    </row>
    <row r="2193" spans="1:6" x14ac:dyDescent="0.2">
      <c r="A2193" s="1"/>
      <c r="B2193" s="1"/>
      <c r="C2193" s="1"/>
      <c r="D2193" s="2"/>
      <c r="E2193" s="1"/>
      <c r="F2193" s="1"/>
    </row>
    <row r="2194" spans="1:6" x14ac:dyDescent="0.2">
      <c r="A2194" s="1"/>
      <c r="B2194" s="1"/>
      <c r="C2194" s="1"/>
      <c r="D2194" s="2"/>
      <c r="E2194" s="1"/>
      <c r="F2194" s="1"/>
    </row>
    <row r="2195" spans="1:6" x14ac:dyDescent="0.2">
      <c r="A2195" s="1"/>
      <c r="B2195" s="1"/>
      <c r="C2195" s="1"/>
      <c r="D2195" s="2"/>
      <c r="E2195" s="1"/>
      <c r="F2195" s="1"/>
    </row>
    <row r="2196" spans="1:6" x14ac:dyDescent="0.2">
      <c r="A2196" s="1"/>
      <c r="B2196" s="1"/>
      <c r="C2196" s="1"/>
      <c r="D2196" s="2"/>
      <c r="E2196" s="1"/>
      <c r="F2196" s="1"/>
    </row>
    <row r="2197" spans="1:6" x14ac:dyDescent="0.2">
      <c r="A2197" s="1"/>
      <c r="B2197" s="1"/>
      <c r="C2197" s="1"/>
      <c r="D2197" s="2"/>
      <c r="E2197" s="1"/>
      <c r="F2197" s="1"/>
    </row>
    <row r="2198" spans="1:6" x14ac:dyDescent="0.2">
      <c r="A2198" s="1"/>
      <c r="B2198" s="1"/>
      <c r="C2198" s="1"/>
      <c r="D2198" s="2"/>
      <c r="E2198" s="1"/>
      <c r="F2198" s="1"/>
    </row>
    <row r="2199" spans="1:6" x14ac:dyDescent="0.2">
      <c r="A2199" s="1"/>
      <c r="B2199" s="1"/>
      <c r="C2199" s="1"/>
      <c r="D2199" s="2"/>
      <c r="E2199" s="1"/>
      <c r="F2199" s="1"/>
    </row>
    <row r="2200" spans="1:6" x14ac:dyDescent="0.2">
      <c r="A2200" s="1"/>
      <c r="B2200" s="1"/>
      <c r="C2200" s="1"/>
      <c r="D2200" s="2"/>
      <c r="E2200" s="1"/>
      <c r="F2200" s="1"/>
    </row>
    <row r="2201" spans="1:6" x14ac:dyDescent="0.2">
      <c r="A2201" s="1"/>
      <c r="B2201" s="1"/>
      <c r="C2201" s="1"/>
      <c r="D2201" s="2"/>
      <c r="E2201" s="1"/>
      <c r="F2201" s="1"/>
    </row>
    <row r="2202" spans="1:6" x14ac:dyDescent="0.2">
      <c r="A2202" s="1"/>
      <c r="B2202" s="1"/>
      <c r="C2202" s="1"/>
      <c r="D2202" s="2"/>
      <c r="E2202" s="1"/>
      <c r="F2202" s="1"/>
    </row>
    <row r="2203" spans="1:6" x14ac:dyDescent="0.2">
      <c r="A2203" s="1"/>
      <c r="B2203" s="1"/>
      <c r="C2203" s="1"/>
      <c r="D2203" s="2"/>
      <c r="E2203" s="1"/>
      <c r="F2203" s="1"/>
    </row>
    <row r="2204" spans="1:6" x14ac:dyDescent="0.2">
      <c r="A2204" s="1"/>
      <c r="B2204" s="1"/>
      <c r="C2204" s="1"/>
      <c r="D2204" s="2"/>
      <c r="E2204" s="1"/>
      <c r="F2204" s="1"/>
    </row>
    <row r="2205" spans="1:6" x14ac:dyDescent="0.2">
      <c r="A2205" s="1"/>
      <c r="B2205" s="1"/>
      <c r="C2205" s="1"/>
      <c r="D2205" s="2"/>
      <c r="E2205" s="1"/>
      <c r="F2205" s="1"/>
    </row>
    <row r="2206" spans="1:6" x14ac:dyDescent="0.2">
      <c r="A2206" s="1"/>
      <c r="B2206" s="1"/>
      <c r="C2206" s="1"/>
      <c r="D2206" s="2"/>
      <c r="E2206" s="1"/>
      <c r="F2206" s="1"/>
    </row>
    <row r="2207" spans="1:6" x14ac:dyDescent="0.2">
      <c r="A2207" s="1"/>
      <c r="B2207" s="1"/>
      <c r="C2207" s="1"/>
      <c r="D2207" s="2"/>
      <c r="E2207" s="1"/>
      <c r="F2207" s="1"/>
    </row>
    <row r="2208" spans="1:6" x14ac:dyDescent="0.2">
      <c r="A2208" s="1"/>
      <c r="B2208" s="1"/>
      <c r="C2208" s="1"/>
      <c r="D2208" s="2"/>
      <c r="E2208" s="1"/>
      <c r="F2208" s="1"/>
    </row>
    <row r="2209" spans="1:6" x14ac:dyDescent="0.2">
      <c r="A2209" s="1"/>
      <c r="B2209" s="1"/>
      <c r="C2209" s="1"/>
      <c r="D2209" s="2"/>
      <c r="E2209" s="1"/>
      <c r="F2209" s="1"/>
    </row>
    <row r="2210" spans="1:6" x14ac:dyDescent="0.2">
      <c r="A2210" s="1"/>
      <c r="B2210" s="1"/>
      <c r="C2210" s="1"/>
      <c r="D2210" s="2"/>
      <c r="E2210" s="1"/>
      <c r="F2210" s="1"/>
    </row>
    <row r="2211" spans="1:6" x14ac:dyDescent="0.2">
      <c r="A2211" s="1"/>
      <c r="B2211" s="1"/>
      <c r="C2211" s="1"/>
      <c r="D2211" s="2"/>
      <c r="E2211" s="1"/>
      <c r="F2211" s="1"/>
    </row>
    <row r="2212" spans="1:6" x14ac:dyDescent="0.2">
      <c r="A2212" s="1"/>
      <c r="B2212" s="1"/>
      <c r="C2212" s="1"/>
      <c r="D2212" s="2"/>
      <c r="E2212" s="1"/>
      <c r="F2212" s="1"/>
    </row>
    <row r="2213" spans="1:6" x14ac:dyDescent="0.2">
      <c r="A2213" s="1"/>
      <c r="B2213" s="1"/>
      <c r="C2213" s="1"/>
      <c r="D2213" s="2"/>
      <c r="E2213" s="1"/>
      <c r="F2213" s="1"/>
    </row>
    <row r="2214" spans="1:6" x14ac:dyDescent="0.2">
      <c r="A2214" s="1"/>
      <c r="B2214" s="1"/>
      <c r="C2214" s="1"/>
      <c r="D2214" s="2"/>
      <c r="E2214" s="1"/>
      <c r="F2214" s="1"/>
    </row>
    <row r="2215" spans="1:6" x14ac:dyDescent="0.2">
      <c r="A2215" s="1"/>
      <c r="B2215" s="1"/>
      <c r="C2215" s="1"/>
      <c r="D2215" s="2"/>
      <c r="E2215" s="1"/>
      <c r="F2215" s="1"/>
    </row>
    <row r="2216" spans="1:6" x14ac:dyDescent="0.2">
      <c r="A2216" s="1"/>
      <c r="B2216" s="1"/>
      <c r="C2216" s="1"/>
      <c r="D2216" s="2"/>
      <c r="E2216" s="1"/>
      <c r="F2216" s="1"/>
    </row>
    <row r="2217" spans="1:6" x14ac:dyDescent="0.2">
      <c r="A2217" s="1"/>
      <c r="B2217" s="1"/>
      <c r="C2217" s="1"/>
      <c r="D2217" s="2"/>
      <c r="E2217" s="1"/>
      <c r="F2217" s="1"/>
    </row>
    <row r="2218" spans="1:6" x14ac:dyDescent="0.2">
      <c r="A2218" s="1"/>
      <c r="B2218" s="1"/>
      <c r="C2218" s="1"/>
      <c r="D2218" s="2"/>
      <c r="E2218" s="1"/>
      <c r="F2218" s="1"/>
    </row>
    <row r="2219" spans="1:6" x14ac:dyDescent="0.2">
      <c r="A2219" s="1"/>
      <c r="B2219" s="1"/>
      <c r="C2219" s="1"/>
      <c r="D2219" s="2"/>
      <c r="E2219" s="1"/>
      <c r="F2219" s="1"/>
    </row>
    <row r="2220" spans="1:6" x14ac:dyDescent="0.2">
      <c r="A2220" s="1"/>
      <c r="B2220" s="1"/>
      <c r="C2220" s="1"/>
      <c r="D2220" s="2"/>
      <c r="E2220" s="1"/>
      <c r="F2220" s="1"/>
    </row>
    <row r="2221" spans="1:6" x14ac:dyDescent="0.2">
      <c r="A2221" s="1"/>
      <c r="B2221" s="1"/>
      <c r="C2221" s="1"/>
      <c r="D2221" s="2"/>
      <c r="E2221" s="1"/>
      <c r="F2221" s="1"/>
    </row>
    <row r="2222" spans="1:6" x14ac:dyDescent="0.2">
      <c r="A2222" s="1"/>
      <c r="B2222" s="1"/>
      <c r="C2222" s="1"/>
      <c r="D2222" s="2"/>
      <c r="E2222" s="1"/>
      <c r="F2222" s="1"/>
    </row>
    <row r="2223" spans="1:6" x14ac:dyDescent="0.2">
      <c r="A2223" s="1"/>
      <c r="B2223" s="1"/>
      <c r="C2223" s="1"/>
      <c r="D2223" s="2"/>
      <c r="E2223" s="1"/>
      <c r="F2223" s="1"/>
    </row>
    <row r="2224" spans="1:6" x14ac:dyDescent="0.2">
      <c r="A2224" s="1"/>
      <c r="B2224" s="1"/>
      <c r="C2224" s="1"/>
      <c r="D2224" s="2"/>
      <c r="E2224" s="1"/>
      <c r="F2224" s="1"/>
    </row>
    <row r="2225" spans="1:6" x14ac:dyDescent="0.2">
      <c r="A2225" s="1"/>
      <c r="B2225" s="1"/>
      <c r="C2225" s="1"/>
      <c r="D2225" s="2"/>
      <c r="E2225" s="1"/>
      <c r="F2225" s="1"/>
    </row>
    <row r="2226" spans="1:6" x14ac:dyDescent="0.2">
      <c r="A2226" s="1"/>
      <c r="B2226" s="1"/>
      <c r="C2226" s="1"/>
      <c r="D2226" s="2"/>
      <c r="E2226" s="1"/>
      <c r="F2226" s="1"/>
    </row>
    <row r="2227" spans="1:6" x14ac:dyDescent="0.2">
      <c r="A2227" s="1"/>
      <c r="B2227" s="1"/>
      <c r="C2227" s="1"/>
      <c r="D2227" s="2"/>
      <c r="E2227" s="1"/>
      <c r="F2227" s="1"/>
    </row>
    <row r="2228" spans="1:6" x14ac:dyDescent="0.2">
      <c r="A2228" s="1"/>
      <c r="B2228" s="1"/>
      <c r="C2228" s="1"/>
      <c r="D2228" s="2"/>
      <c r="E2228" s="1"/>
      <c r="F2228" s="1"/>
    </row>
    <row r="2229" spans="1:6" x14ac:dyDescent="0.2">
      <c r="A2229" s="1"/>
      <c r="B2229" s="1"/>
      <c r="C2229" s="1"/>
      <c r="D2229" s="2"/>
      <c r="E2229" s="1"/>
      <c r="F2229" s="1"/>
    </row>
    <row r="2230" spans="1:6" x14ac:dyDescent="0.2">
      <c r="A2230" s="1"/>
      <c r="B2230" s="1"/>
      <c r="C2230" s="1"/>
      <c r="D2230" s="2"/>
      <c r="E2230" s="1"/>
      <c r="F2230" s="1"/>
    </row>
    <row r="2231" spans="1:6" x14ac:dyDescent="0.2">
      <c r="A2231" s="1"/>
      <c r="B2231" s="1"/>
      <c r="C2231" s="1"/>
      <c r="D2231" s="2"/>
      <c r="E2231" s="1"/>
      <c r="F2231" s="1"/>
    </row>
    <row r="2232" spans="1:6" x14ac:dyDescent="0.2">
      <c r="A2232" s="1"/>
      <c r="B2232" s="1"/>
      <c r="C2232" s="1"/>
      <c r="D2232" s="2"/>
      <c r="E2232" s="1"/>
      <c r="F2232" s="1"/>
    </row>
    <row r="2233" spans="1:6" x14ac:dyDescent="0.2">
      <c r="A2233" s="1"/>
      <c r="B2233" s="1"/>
      <c r="C2233" s="1"/>
      <c r="D2233" s="2"/>
      <c r="E2233" s="1"/>
      <c r="F2233" s="1"/>
    </row>
    <row r="2234" spans="1:6" x14ac:dyDescent="0.2">
      <c r="A2234" s="1"/>
      <c r="B2234" s="1"/>
      <c r="C2234" s="1"/>
      <c r="D2234" s="2"/>
      <c r="E2234" s="1"/>
      <c r="F2234" s="1"/>
    </row>
    <row r="2235" spans="1:6" x14ac:dyDescent="0.2">
      <c r="A2235" s="1"/>
      <c r="B2235" s="1"/>
      <c r="C2235" s="1"/>
      <c r="D2235" s="2"/>
      <c r="E2235" s="1"/>
      <c r="F2235" s="1"/>
    </row>
    <row r="2236" spans="1:6" x14ac:dyDescent="0.2">
      <c r="A2236" s="1"/>
      <c r="B2236" s="1"/>
      <c r="C2236" s="1"/>
      <c r="D2236" s="2"/>
      <c r="E2236" s="1"/>
      <c r="F2236" s="1"/>
    </row>
    <row r="2237" spans="1:6" x14ac:dyDescent="0.2">
      <c r="A2237" s="1"/>
      <c r="B2237" s="1"/>
      <c r="C2237" s="1"/>
      <c r="D2237" s="2"/>
      <c r="E2237" s="1"/>
      <c r="F2237" s="1"/>
    </row>
    <row r="2238" spans="1:6" x14ac:dyDescent="0.2">
      <c r="A2238" s="1"/>
      <c r="B2238" s="1"/>
      <c r="C2238" s="1"/>
      <c r="D2238" s="2"/>
      <c r="E2238" s="1"/>
      <c r="F2238" s="1"/>
    </row>
    <row r="2239" spans="1:6" x14ac:dyDescent="0.2">
      <c r="A2239" s="1"/>
      <c r="B2239" s="1"/>
      <c r="C2239" s="1"/>
      <c r="D2239" s="2"/>
      <c r="E2239" s="1"/>
      <c r="F2239" s="1"/>
    </row>
    <row r="2240" spans="1:6" x14ac:dyDescent="0.2">
      <c r="A2240" s="1"/>
      <c r="B2240" s="1"/>
      <c r="C2240" s="1"/>
      <c r="D2240" s="2"/>
      <c r="E2240" s="1"/>
      <c r="F2240" s="1"/>
    </row>
    <row r="2241" spans="1:6" x14ac:dyDescent="0.2">
      <c r="A2241" s="1"/>
      <c r="B2241" s="1"/>
      <c r="C2241" s="1"/>
      <c r="D2241" s="2"/>
      <c r="E2241" s="1"/>
      <c r="F2241" s="1"/>
    </row>
    <row r="2242" spans="1:6" x14ac:dyDescent="0.2">
      <c r="A2242" s="1"/>
      <c r="B2242" s="1"/>
      <c r="C2242" s="1"/>
      <c r="D2242" s="2"/>
      <c r="E2242" s="1"/>
      <c r="F2242" s="1"/>
    </row>
    <row r="2243" spans="1:6" x14ac:dyDescent="0.2">
      <c r="A2243" s="1"/>
      <c r="B2243" s="1"/>
      <c r="C2243" s="1"/>
      <c r="D2243" s="2"/>
      <c r="E2243" s="1"/>
      <c r="F2243" s="1"/>
    </row>
    <row r="2244" spans="1:6" x14ac:dyDescent="0.2">
      <c r="A2244" s="1"/>
      <c r="B2244" s="1"/>
      <c r="C2244" s="1"/>
      <c r="D2244" s="2"/>
      <c r="E2244" s="1"/>
      <c r="F2244" s="1"/>
    </row>
    <row r="2245" spans="1:6" x14ac:dyDescent="0.2">
      <c r="A2245" s="1"/>
      <c r="B2245" s="1"/>
      <c r="C2245" s="1"/>
      <c r="D2245" s="2"/>
      <c r="E2245" s="1"/>
      <c r="F2245" s="1"/>
    </row>
    <row r="2246" spans="1:6" x14ac:dyDescent="0.2">
      <c r="A2246" s="1"/>
      <c r="B2246" s="1"/>
      <c r="C2246" s="1"/>
      <c r="D2246" s="2"/>
      <c r="E2246" s="1"/>
      <c r="F2246" s="1"/>
    </row>
    <row r="2247" spans="1:6" x14ac:dyDescent="0.2">
      <c r="A2247" s="1"/>
      <c r="B2247" s="1"/>
      <c r="C2247" s="1"/>
      <c r="D2247" s="2"/>
      <c r="E2247" s="1"/>
      <c r="F2247" s="1"/>
    </row>
    <row r="2248" spans="1:6" x14ac:dyDescent="0.2">
      <c r="A2248" s="1"/>
      <c r="B2248" s="1"/>
      <c r="C2248" s="1"/>
      <c r="D2248" s="2"/>
      <c r="E2248" s="1"/>
      <c r="F2248" s="1"/>
    </row>
    <row r="2249" spans="1:6" x14ac:dyDescent="0.2">
      <c r="A2249" s="1"/>
      <c r="B2249" s="1"/>
      <c r="C2249" s="1"/>
      <c r="D2249" s="2"/>
      <c r="E2249" s="1"/>
      <c r="F2249" s="1"/>
    </row>
    <row r="2250" spans="1:6" x14ac:dyDescent="0.2">
      <c r="A2250" s="1"/>
      <c r="B2250" s="1"/>
      <c r="C2250" s="1"/>
      <c r="D2250" s="2"/>
      <c r="E2250" s="1"/>
      <c r="F2250" s="1"/>
    </row>
    <row r="2251" spans="1:6" x14ac:dyDescent="0.2">
      <c r="A2251" s="1"/>
      <c r="B2251" s="1"/>
      <c r="C2251" s="1"/>
      <c r="D2251" s="2"/>
      <c r="E2251" s="1"/>
      <c r="F2251" s="1"/>
    </row>
    <row r="2252" spans="1:6" x14ac:dyDescent="0.2">
      <c r="A2252" s="1"/>
      <c r="B2252" s="1"/>
      <c r="C2252" s="1"/>
      <c r="D2252" s="2"/>
      <c r="E2252" s="1"/>
      <c r="F2252" s="1"/>
    </row>
    <row r="2253" spans="1:6" x14ac:dyDescent="0.2">
      <c r="A2253" s="1"/>
      <c r="B2253" s="1"/>
      <c r="C2253" s="1"/>
      <c r="D2253" s="2"/>
      <c r="E2253" s="1"/>
      <c r="F2253" s="1"/>
    </row>
    <row r="2254" spans="1:6" x14ac:dyDescent="0.2">
      <c r="A2254" s="1"/>
      <c r="B2254" s="1"/>
      <c r="C2254" s="1"/>
      <c r="D2254" s="2"/>
      <c r="E2254" s="1"/>
      <c r="F2254" s="1"/>
    </row>
    <row r="2255" spans="1:6" x14ac:dyDescent="0.2">
      <c r="A2255" s="1"/>
      <c r="B2255" s="1"/>
      <c r="C2255" s="1"/>
      <c r="D2255" s="2"/>
      <c r="E2255" s="1"/>
      <c r="F2255" s="1"/>
    </row>
    <row r="2256" spans="1:6" x14ac:dyDescent="0.2">
      <c r="A2256" s="1"/>
      <c r="B2256" s="1"/>
      <c r="C2256" s="1"/>
      <c r="D2256" s="2"/>
      <c r="E2256" s="1"/>
      <c r="F2256" s="1"/>
    </row>
    <row r="2257" spans="1:6" x14ac:dyDescent="0.2">
      <c r="A2257" s="1"/>
      <c r="B2257" s="1"/>
      <c r="C2257" s="1"/>
      <c r="D2257" s="2"/>
      <c r="E2257" s="1"/>
      <c r="F2257" s="1"/>
    </row>
    <row r="2258" spans="1:6" x14ac:dyDescent="0.2">
      <c r="A2258" s="1"/>
      <c r="B2258" s="1"/>
      <c r="C2258" s="1"/>
      <c r="D2258" s="2"/>
      <c r="E2258" s="1"/>
      <c r="F2258" s="1"/>
    </row>
    <row r="2259" spans="1:6" x14ac:dyDescent="0.2">
      <c r="A2259" s="1"/>
      <c r="B2259" s="1"/>
      <c r="C2259" s="1"/>
      <c r="D2259" s="2"/>
      <c r="E2259" s="1"/>
      <c r="F2259" s="1"/>
    </row>
    <row r="2260" spans="1:6" x14ac:dyDescent="0.2">
      <c r="A2260" s="1"/>
      <c r="B2260" s="1"/>
      <c r="C2260" s="1"/>
      <c r="D2260" s="2"/>
      <c r="E2260" s="1"/>
      <c r="F2260" s="1"/>
    </row>
    <row r="2261" spans="1:6" x14ac:dyDescent="0.2">
      <c r="A2261" s="1"/>
      <c r="B2261" s="1"/>
      <c r="C2261" s="1"/>
      <c r="D2261" s="2"/>
      <c r="E2261" s="1"/>
      <c r="F2261" s="1"/>
    </row>
    <row r="2262" spans="1:6" x14ac:dyDescent="0.2">
      <c r="A2262" s="1"/>
      <c r="B2262" s="1"/>
      <c r="C2262" s="1"/>
      <c r="D2262" s="2"/>
      <c r="E2262" s="1"/>
      <c r="F2262" s="1"/>
    </row>
    <row r="2263" spans="1:6" x14ac:dyDescent="0.2">
      <c r="A2263" s="1"/>
      <c r="B2263" s="1"/>
      <c r="C2263" s="1"/>
      <c r="D2263" s="2"/>
      <c r="E2263" s="1"/>
      <c r="F2263" s="1"/>
    </row>
    <row r="2264" spans="1:6" x14ac:dyDescent="0.2">
      <c r="A2264" s="1"/>
      <c r="B2264" s="1"/>
      <c r="C2264" s="1"/>
      <c r="D2264" s="2"/>
      <c r="E2264" s="1"/>
      <c r="F2264" s="1"/>
    </row>
    <row r="2265" spans="1:6" x14ac:dyDescent="0.2">
      <c r="A2265" s="1"/>
      <c r="B2265" s="1"/>
      <c r="C2265" s="1"/>
      <c r="D2265" s="2"/>
      <c r="E2265" s="1"/>
      <c r="F2265" s="1"/>
    </row>
    <row r="2266" spans="1:6" x14ac:dyDescent="0.2">
      <c r="A2266" s="1"/>
      <c r="B2266" s="1"/>
      <c r="C2266" s="1"/>
      <c r="D2266" s="2"/>
      <c r="E2266" s="1"/>
      <c r="F2266" s="1"/>
    </row>
    <row r="2267" spans="1:6" x14ac:dyDescent="0.2">
      <c r="A2267" s="1"/>
      <c r="B2267" s="1"/>
      <c r="C2267" s="1"/>
      <c r="D2267" s="2"/>
      <c r="E2267" s="1"/>
      <c r="F2267" s="1"/>
    </row>
    <row r="2268" spans="1:6" x14ac:dyDescent="0.2">
      <c r="A2268" s="1"/>
      <c r="B2268" s="1"/>
      <c r="C2268" s="1"/>
      <c r="D2268" s="2"/>
      <c r="E2268" s="1"/>
      <c r="F2268" s="1"/>
    </row>
    <row r="2269" spans="1:6" x14ac:dyDescent="0.2">
      <c r="A2269" s="1"/>
      <c r="B2269" s="1"/>
      <c r="C2269" s="1"/>
      <c r="D2269" s="2"/>
      <c r="E2269" s="1"/>
      <c r="F2269" s="1"/>
    </row>
    <row r="2270" spans="1:6" x14ac:dyDescent="0.2">
      <c r="A2270" s="1"/>
      <c r="B2270" s="1"/>
      <c r="C2270" s="1"/>
      <c r="D2270" s="2"/>
      <c r="E2270" s="1"/>
      <c r="F2270" s="1"/>
    </row>
    <row r="2271" spans="1:6" x14ac:dyDescent="0.2">
      <c r="A2271" s="1"/>
      <c r="B2271" s="1"/>
      <c r="C2271" s="1"/>
      <c r="D2271" s="2"/>
      <c r="E2271" s="1"/>
      <c r="F2271" s="1"/>
    </row>
    <row r="2272" spans="1:6" x14ac:dyDescent="0.2">
      <c r="A2272" s="1"/>
      <c r="B2272" s="1"/>
      <c r="C2272" s="1"/>
      <c r="D2272" s="2"/>
      <c r="E2272" s="1"/>
      <c r="F2272" s="1"/>
    </row>
    <row r="2273" spans="1:6" x14ac:dyDescent="0.2">
      <c r="A2273" s="1"/>
      <c r="B2273" s="1"/>
      <c r="C2273" s="1"/>
      <c r="D2273" s="2"/>
      <c r="E2273" s="1"/>
      <c r="F2273" s="1"/>
    </row>
    <row r="2274" spans="1:6" x14ac:dyDescent="0.2">
      <c r="A2274" s="1"/>
      <c r="B2274" s="1"/>
      <c r="C2274" s="1"/>
      <c r="D2274" s="2"/>
      <c r="E2274" s="1"/>
      <c r="F2274" s="1"/>
    </row>
    <row r="2275" spans="1:6" x14ac:dyDescent="0.2">
      <c r="A2275" s="1"/>
      <c r="B2275" s="1"/>
      <c r="C2275" s="1"/>
      <c r="D2275" s="2"/>
      <c r="E2275" s="1"/>
      <c r="F2275" s="1"/>
    </row>
    <row r="2276" spans="1:6" x14ac:dyDescent="0.2">
      <c r="A2276" s="1"/>
      <c r="B2276" s="1"/>
      <c r="C2276" s="1"/>
      <c r="D2276" s="2"/>
      <c r="E2276" s="1"/>
      <c r="F2276" s="1"/>
    </row>
    <row r="2277" spans="1:6" x14ac:dyDescent="0.2">
      <c r="A2277" s="1"/>
      <c r="B2277" s="1"/>
      <c r="C2277" s="1"/>
      <c r="D2277" s="2"/>
      <c r="E2277" s="1"/>
      <c r="F2277" s="1"/>
    </row>
    <row r="2278" spans="1:6" x14ac:dyDescent="0.2">
      <c r="A2278" s="1"/>
      <c r="B2278" s="1"/>
      <c r="C2278" s="1"/>
      <c r="D2278" s="2"/>
      <c r="E2278" s="1"/>
      <c r="F2278" s="1"/>
    </row>
    <row r="2279" spans="1:6" x14ac:dyDescent="0.2">
      <c r="A2279" s="1"/>
      <c r="B2279" s="1"/>
      <c r="C2279" s="1"/>
      <c r="D2279" s="2"/>
      <c r="E2279" s="1"/>
      <c r="F2279" s="1"/>
    </row>
    <row r="2280" spans="1:6" x14ac:dyDescent="0.2">
      <c r="A2280" s="1"/>
      <c r="B2280" s="1"/>
      <c r="C2280" s="1"/>
      <c r="D2280" s="2"/>
      <c r="E2280" s="1"/>
      <c r="F2280" s="1"/>
    </row>
    <row r="2281" spans="1:6" x14ac:dyDescent="0.2">
      <c r="A2281" s="1"/>
      <c r="B2281" s="1"/>
      <c r="C2281" s="1"/>
      <c r="D2281" s="2"/>
      <c r="E2281" s="1"/>
      <c r="F2281" s="1"/>
    </row>
    <row r="2282" spans="1:6" x14ac:dyDescent="0.2">
      <c r="A2282" s="1"/>
      <c r="B2282" s="1"/>
      <c r="C2282" s="1"/>
      <c r="D2282" s="2"/>
      <c r="E2282" s="1"/>
      <c r="F2282" s="1"/>
    </row>
    <row r="2283" spans="1:6" x14ac:dyDescent="0.2">
      <c r="A2283" s="1"/>
      <c r="B2283" s="1"/>
      <c r="C2283" s="1"/>
      <c r="D2283" s="2"/>
      <c r="E2283" s="1"/>
      <c r="F2283" s="1"/>
    </row>
    <row r="2284" spans="1:6" x14ac:dyDescent="0.2">
      <c r="A2284" s="1"/>
      <c r="B2284" s="1"/>
      <c r="C2284" s="1"/>
      <c r="D2284" s="2"/>
      <c r="E2284" s="1"/>
      <c r="F2284" s="1"/>
    </row>
    <row r="2285" spans="1:6" x14ac:dyDescent="0.2">
      <c r="A2285" s="1"/>
      <c r="B2285" s="1"/>
      <c r="C2285" s="1"/>
      <c r="D2285" s="2"/>
      <c r="E2285" s="1"/>
      <c r="F2285" s="1"/>
    </row>
    <row r="2286" spans="1:6" x14ac:dyDescent="0.2">
      <c r="A2286" s="1"/>
      <c r="B2286" s="1"/>
      <c r="C2286" s="1"/>
      <c r="D2286" s="2"/>
      <c r="E2286" s="1"/>
      <c r="F2286" s="1"/>
    </row>
    <row r="2287" spans="1:6" x14ac:dyDescent="0.2">
      <c r="A2287" s="1"/>
      <c r="B2287" s="1"/>
      <c r="C2287" s="1"/>
      <c r="D2287" s="2"/>
      <c r="E2287" s="1"/>
      <c r="F2287" s="1"/>
    </row>
    <row r="2288" spans="1:6" x14ac:dyDescent="0.2">
      <c r="A2288" s="1"/>
      <c r="B2288" s="1"/>
      <c r="C2288" s="1"/>
      <c r="D2288" s="2"/>
      <c r="E2288" s="1"/>
      <c r="F2288" s="1"/>
    </row>
    <row r="2289" spans="1:6" x14ac:dyDescent="0.2">
      <c r="A2289" s="1"/>
      <c r="B2289" s="1"/>
      <c r="C2289" s="1"/>
      <c r="D2289" s="2"/>
      <c r="E2289" s="1"/>
      <c r="F2289" s="1"/>
    </row>
    <row r="2290" spans="1:6" x14ac:dyDescent="0.2">
      <c r="A2290" s="1"/>
      <c r="B2290" s="1"/>
      <c r="C2290" s="1"/>
      <c r="D2290" s="2"/>
      <c r="E2290" s="1"/>
      <c r="F2290" s="1"/>
    </row>
    <row r="2291" spans="1:6" x14ac:dyDescent="0.2">
      <c r="A2291" s="1"/>
      <c r="B2291" s="1"/>
      <c r="C2291" s="1"/>
      <c r="D2291" s="2"/>
      <c r="E2291" s="1"/>
      <c r="F2291" s="1"/>
    </row>
    <row r="2292" spans="1:6" x14ac:dyDescent="0.2">
      <c r="A2292" s="1"/>
      <c r="B2292" s="1"/>
      <c r="C2292" s="1"/>
      <c r="D2292" s="2"/>
      <c r="E2292" s="1"/>
      <c r="F2292" s="1"/>
    </row>
    <row r="2293" spans="1:6" x14ac:dyDescent="0.2">
      <c r="A2293" s="1"/>
      <c r="B2293" s="1"/>
      <c r="C2293" s="1"/>
      <c r="D2293" s="2"/>
      <c r="E2293" s="1"/>
      <c r="F2293" s="1"/>
    </row>
    <row r="2294" spans="1:6" x14ac:dyDescent="0.2">
      <c r="A2294" s="1"/>
      <c r="B2294" s="1"/>
      <c r="C2294" s="1"/>
      <c r="D2294" s="2"/>
      <c r="E2294" s="1"/>
      <c r="F2294" s="1"/>
    </row>
    <row r="2295" spans="1:6" x14ac:dyDescent="0.2">
      <c r="A2295" s="1"/>
      <c r="B2295" s="1"/>
      <c r="C2295" s="1"/>
      <c r="D2295" s="2"/>
      <c r="E2295" s="1"/>
      <c r="F2295" s="1"/>
    </row>
    <row r="2296" spans="1:6" x14ac:dyDescent="0.2">
      <c r="A2296" s="1"/>
      <c r="B2296" s="1"/>
      <c r="C2296" s="1"/>
      <c r="D2296" s="2"/>
      <c r="E2296" s="1"/>
      <c r="F2296" s="1"/>
    </row>
    <row r="2297" spans="1:6" x14ac:dyDescent="0.2">
      <c r="A2297" s="1"/>
      <c r="B2297" s="1"/>
      <c r="C2297" s="1"/>
      <c r="D2297" s="2"/>
      <c r="E2297" s="1"/>
      <c r="F2297" s="1"/>
    </row>
    <row r="2298" spans="1:6" x14ac:dyDescent="0.2">
      <c r="A2298" s="1"/>
      <c r="B2298" s="1"/>
      <c r="C2298" s="1"/>
      <c r="D2298" s="2"/>
      <c r="E2298" s="1"/>
      <c r="F2298" s="1"/>
    </row>
    <row r="2299" spans="1:6" x14ac:dyDescent="0.2">
      <c r="A2299" s="1"/>
      <c r="B2299" s="1"/>
      <c r="C2299" s="1"/>
      <c r="D2299" s="2"/>
      <c r="E2299" s="1"/>
      <c r="F2299" s="1"/>
    </row>
    <row r="2300" spans="1:6" x14ac:dyDescent="0.2">
      <c r="A2300" s="1"/>
      <c r="B2300" s="1"/>
      <c r="C2300" s="1"/>
      <c r="D2300" s="2"/>
      <c r="E2300" s="1"/>
      <c r="F2300" s="1"/>
    </row>
    <row r="2301" spans="1:6" x14ac:dyDescent="0.2">
      <c r="A2301" s="1"/>
      <c r="B2301" s="1"/>
      <c r="C2301" s="1"/>
      <c r="D2301" s="2"/>
      <c r="E2301" s="1"/>
      <c r="F2301" s="1"/>
    </row>
    <row r="2302" spans="1:6" x14ac:dyDescent="0.2">
      <c r="A2302" s="1"/>
      <c r="B2302" s="1"/>
      <c r="C2302" s="1"/>
      <c r="D2302" s="2"/>
      <c r="E2302" s="1"/>
      <c r="F2302" s="1"/>
    </row>
    <row r="2303" spans="1:6" x14ac:dyDescent="0.2">
      <c r="A2303" s="1"/>
      <c r="B2303" s="1"/>
      <c r="C2303" s="1"/>
      <c r="D2303" s="2"/>
      <c r="E2303" s="1"/>
      <c r="F2303" s="1"/>
    </row>
    <row r="2304" spans="1:6" x14ac:dyDescent="0.2">
      <c r="A2304" s="1"/>
      <c r="B2304" s="1"/>
      <c r="C2304" s="1"/>
      <c r="D2304" s="2"/>
      <c r="E2304" s="1"/>
      <c r="F2304" s="1"/>
    </row>
    <row r="2305" spans="1:6" x14ac:dyDescent="0.2">
      <c r="A2305" s="1"/>
      <c r="B2305" s="1"/>
      <c r="C2305" s="1"/>
      <c r="D2305" s="2"/>
      <c r="E2305" s="1"/>
      <c r="F2305" s="1"/>
    </row>
    <row r="2306" spans="1:6" x14ac:dyDescent="0.2">
      <c r="A2306" s="1"/>
      <c r="B2306" s="1"/>
      <c r="C2306" s="1"/>
      <c r="D2306" s="2"/>
      <c r="E2306" s="1"/>
      <c r="F2306" s="1"/>
    </row>
    <row r="2307" spans="1:6" x14ac:dyDescent="0.2">
      <c r="A2307" s="1"/>
      <c r="B2307" s="1"/>
      <c r="C2307" s="1"/>
      <c r="D2307" s="2"/>
      <c r="E2307" s="1"/>
      <c r="F2307" s="1"/>
    </row>
    <row r="2308" spans="1:6" x14ac:dyDescent="0.2">
      <c r="A2308" s="1"/>
      <c r="B2308" s="1"/>
      <c r="C2308" s="1"/>
      <c r="D2308" s="2"/>
      <c r="E2308" s="1"/>
      <c r="F2308" s="1"/>
    </row>
    <row r="2309" spans="1:6" x14ac:dyDescent="0.2">
      <c r="A2309" s="1"/>
      <c r="B2309" s="1"/>
      <c r="C2309" s="1"/>
      <c r="D2309" s="2"/>
      <c r="E2309" s="1"/>
      <c r="F2309" s="1"/>
    </row>
    <row r="2310" spans="1:6" x14ac:dyDescent="0.2">
      <c r="A2310" s="1"/>
      <c r="B2310" s="1"/>
      <c r="C2310" s="1"/>
      <c r="D2310" s="2"/>
      <c r="E2310" s="1"/>
      <c r="F2310" s="1"/>
    </row>
    <row r="2311" spans="1:6" x14ac:dyDescent="0.2">
      <c r="A2311" s="1"/>
      <c r="B2311" s="1"/>
      <c r="C2311" s="1"/>
      <c r="D2311" s="2"/>
      <c r="E2311" s="1"/>
      <c r="F2311" s="1"/>
    </row>
    <row r="2312" spans="1:6" x14ac:dyDescent="0.2">
      <c r="A2312" s="1"/>
      <c r="B2312" s="1"/>
      <c r="C2312" s="1"/>
      <c r="D2312" s="2"/>
      <c r="E2312" s="1"/>
      <c r="F2312" s="1"/>
    </row>
    <row r="2313" spans="1:6" x14ac:dyDescent="0.2">
      <c r="A2313" s="1"/>
      <c r="B2313" s="1"/>
      <c r="C2313" s="1"/>
      <c r="D2313" s="2"/>
      <c r="E2313" s="1"/>
      <c r="F2313" s="1"/>
    </row>
    <row r="2314" spans="1:6" x14ac:dyDescent="0.2">
      <c r="A2314" s="1"/>
      <c r="B2314" s="1"/>
      <c r="C2314" s="1"/>
      <c r="D2314" s="2"/>
      <c r="E2314" s="1"/>
      <c r="F2314" s="1"/>
    </row>
    <row r="2315" spans="1:6" x14ac:dyDescent="0.2">
      <c r="A2315" s="1"/>
      <c r="B2315" s="1"/>
      <c r="C2315" s="1"/>
      <c r="D2315" s="2"/>
      <c r="E2315" s="1"/>
      <c r="F2315" s="1"/>
    </row>
    <row r="2316" spans="1:6" x14ac:dyDescent="0.2">
      <c r="A2316" s="1"/>
      <c r="B2316" s="1"/>
      <c r="C2316" s="1"/>
      <c r="D2316" s="2"/>
      <c r="E2316" s="1"/>
      <c r="F2316" s="1"/>
    </row>
    <row r="2317" spans="1:6" x14ac:dyDescent="0.2">
      <c r="A2317" s="1"/>
      <c r="B2317" s="1"/>
      <c r="C2317" s="1"/>
      <c r="D2317" s="2"/>
      <c r="E2317" s="1"/>
      <c r="F2317" s="1"/>
    </row>
    <row r="2318" spans="1:6" x14ac:dyDescent="0.2">
      <c r="A2318" s="1"/>
      <c r="B2318" s="1"/>
      <c r="C2318" s="1"/>
      <c r="D2318" s="2"/>
      <c r="E2318" s="1"/>
      <c r="F2318" s="1"/>
    </row>
    <row r="2319" spans="1:6" x14ac:dyDescent="0.2">
      <c r="A2319" s="1"/>
      <c r="B2319" s="1"/>
      <c r="C2319" s="1"/>
      <c r="D2319" s="2"/>
      <c r="E2319" s="1"/>
      <c r="F2319" s="1"/>
    </row>
    <row r="2320" spans="1:6" x14ac:dyDescent="0.2">
      <c r="A2320" s="1"/>
      <c r="B2320" s="1"/>
      <c r="C2320" s="1"/>
      <c r="D2320" s="2"/>
      <c r="E2320" s="1"/>
      <c r="F2320" s="1"/>
    </row>
    <row r="2321" spans="1:6" x14ac:dyDescent="0.2">
      <c r="A2321" s="1"/>
      <c r="B2321" s="1"/>
      <c r="C2321" s="1"/>
      <c r="D2321" s="2"/>
      <c r="E2321" s="1"/>
      <c r="F2321" s="1"/>
    </row>
    <row r="2322" spans="1:6" x14ac:dyDescent="0.2">
      <c r="A2322" s="1"/>
      <c r="B2322" s="1"/>
      <c r="C2322" s="1"/>
      <c r="D2322" s="2"/>
      <c r="E2322" s="1"/>
      <c r="F2322" s="1"/>
    </row>
    <row r="2323" spans="1:6" x14ac:dyDescent="0.2">
      <c r="A2323" s="1"/>
      <c r="B2323" s="1"/>
      <c r="C2323" s="1"/>
      <c r="D2323" s="2"/>
      <c r="E2323" s="1"/>
      <c r="F2323" s="1"/>
    </row>
    <row r="2324" spans="1:6" x14ac:dyDescent="0.2">
      <c r="A2324" s="1"/>
      <c r="B2324" s="1"/>
      <c r="C2324" s="1"/>
      <c r="D2324" s="2"/>
      <c r="E2324" s="1"/>
      <c r="F2324" s="1"/>
    </row>
    <row r="2325" spans="1:6" x14ac:dyDescent="0.2">
      <c r="A2325" s="1"/>
      <c r="B2325" s="1"/>
      <c r="C2325" s="1"/>
      <c r="D2325" s="2"/>
      <c r="E2325" s="1"/>
      <c r="F2325" s="1"/>
    </row>
    <row r="2326" spans="1:6" x14ac:dyDescent="0.2">
      <c r="A2326" s="1"/>
      <c r="B2326" s="1"/>
      <c r="C2326" s="1"/>
      <c r="D2326" s="2"/>
      <c r="E2326" s="1"/>
      <c r="F2326" s="1"/>
    </row>
    <row r="2327" spans="1:6" x14ac:dyDescent="0.2">
      <c r="A2327" s="1"/>
      <c r="B2327" s="1"/>
      <c r="C2327" s="1"/>
      <c r="D2327" s="2"/>
      <c r="E2327" s="1"/>
      <c r="F2327" s="1"/>
    </row>
    <row r="2328" spans="1:6" x14ac:dyDescent="0.2">
      <c r="A2328" s="1"/>
      <c r="B2328" s="1"/>
      <c r="C2328" s="1"/>
      <c r="D2328" s="2"/>
      <c r="E2328" s="1"/>
      <c r="F2328" s="1"/>
    </row>
    <row r="2329" spans="1:6" x14ac:dyDescent="0.2">
      <c r="A2329" s="1"/>
      <c r="B2329" s="1"/>
      <c r="C2329" s="1"/>
      <c r="D2329" s="2"/>
      <c r="E2329" s="1"/>
      <c r="F2329" s="1"/>
    </row>
    <row r="2330" spans="1:6" x14ac:dyDescent="0.2">
      <c r="A2330" s="1"/>
      <c r="B2330" s="1"/>
      <c r="C2330" s="1"/>
      <c r="D2330" s="2"/>
      <c r="E2330" s="1"/>
      <c r="F2330" s="1"/>
    </row>
    <row r="2331" spans="1:6" x14ac:dyDescent="0.2">
      <c r="A2331" s="1"/>
      <c r="B2331" s="1"/>
      <c r="C2331" s="1"/>
      <c r="D2331" s="2"/>
      <c r="E2331" s="1"/>
      <c r="F2331" s="1"/>
    </row>
    <row r="2332" spans="1:6" x14ac:dyDescent="0.2">
      <c r="A2332" s="1"/>
      <c r="B2332" s="1"/>
      <c r="C2332" s="1"/>
      <c r="D2332" s="2"/>
      <c r="E2332" s="1"/>
      <c r="F2332" s="1"/>
    </row>
    <row r="2333" spans="1:6" x14ac:dyDescent="0.2">
      <c r="A2333" s="1"/>
      <c r="B2333" s="1"/>
      <c r="C2333" s="1"/>
      <c r="D2333" s="2"/>
      <c r="E2333" s="1"/>
      <c r="F2333" s="1"/>
    </row>
    <row r="2334" spans="1:6" x14ac:dyDescent="0.2">
      <c r="A2334" s="1"/>
      <c r="B2334" s="1"/>
      <c r="C2334" s="1"/>
      <c r="D2334" s="2"/>
      <c r="E2334" s="1"/>
      <c r="F2334" s="1"/>
    </row>
    <row r="2335" spans="1:6" x14ac:dyDescent="0.2">
      <c r="A2335" s="1"/>
      <c r="B2335" s="1"/>
      <c r="C2335" s="1"/>
      <c r="D2335" s="2"/>
      <c r="E2335" s="1"/>
      <c r="F2335" s="1"/>
    </row>
    <row r="2336" spans="1:6" x14ac:dyDescent="0.2">
      <c r="A2336" s="1"/>
      <c r="B2336" s="1"/>
      <c r="C2336" s="1"/>
      <c r="D2336" s="2"/>
      <c r="E2336" s="1"/>
      <c r="F2336" s="1"/>
    </row>
    <row r="2337" spans="1:6" x14ac:dyDescent="0.2">
      <c r="A2337" s="1"/>
      <c r="B2337" s="1"/>
      <c r="C2337" s="1"/>
      <c r="D2337" s="2"/>
      <c r="E2337" s="1"/>
      <c r="F2337" s="1"/>
    </row>
    <row r="2338" spans="1:6" x14ac:dyDescent="0.2">
      <c r="A2338" s="1"/>
      <c r="B2338" s="1"/>
      <c r="C2338" s="1"/>
      <c r="D2338" s="2"/>
      <c r="E2338" s="1"/>
      <c r="F2338" s="1"/>
    </row>
    <row r="2339" spans="1:6" x14ac:dyDescent="0.2">
      <c r="A2339" s="1"/>
      <c r="B2339" s="1"/>
      <c r="C2339" s="1"/>
      <c r="D2339" s="2"/>
      <c r="E2339" s="1"/>
      <c r="F2339" s="1"/>
    </row>
    <row r="2340" spans="1:6" x14ac:dyDescent="0.2">
      <c r="A2340" s="1"/>
      <c r="B2340" s="1"/>
      <c r="C2340" s="1"/>
      <c r="D2340" s="2"/>
      <c r="E2340" s="1"/>
      <c r="F2340" s="1"/>
    </row>
    <row r="2341" spans="1:6" x14ac:dyDescent="0.2">
      <c r="A2341" s="1"/>
      <c r="B2341" s="1"/>
      <c r="C2341" s="1"/>
      <c r="D2341" s="2"/>
      <c r="E2341" s="1"/>
      <c r="F2341" s="1"/>
    </row>
    <row r="2342" spans="1:6" x14ac:dyDescent="0.2">
      <c r="A2342" s="1"/>
      <c r="B2342" s="1"/>
      <c r="C2342" s="1"/>
      <c r="D2342" s="2"/>
      <c r="E2342" s="1"/>
      <c r="F2342" s="1"/>
    </row>
    <row r="2343" spans="1:6" x14ac:dyDescent="0.2">
      <c r="A2343" s="1"/>
      <c r="B2343" s="1"/>
      <c r="C2343" s="1"/>
      <c r="D2343" s="2"/>
      <c r="E2343" s="1"/>
      <c r="F2343" s="1"/>
    </row>
    <row r="2344" spans="1:6" x14ac:dyDescent="0.2">
      <c r="A2344" s="1"/>
      <c r="B2344" s="1"/>
      <c r="C2344" s="1"/>
      <c r="D2344" s="2"/>
      <c r="E2344" s="1"/>
      <c r="F2344" s="1"/>
    </row>
    <row r="2345" spans="1:6" x14ac:dyDescent="0.2">
      <c r="A2345" s="1"/>
      <c r="B2345" s="1"/>
      <c r="C2345" s="1"/>
      <c r="D2345" s="2"/>
      <c r="E2345" s="1"/>
      <c r="F2345" s="1"/>
    </row>
    <row r="2346" spans="1:6" x14ac:dyDescent="0.2">
      <c r="A2346" s="1"/>
      <c r="B2346" s="1"/>
      <c r="C2346" s="1"/>
      <c r="D2346" s="2"/>
      <c r="E2346" s="1"/>
      <c r="F2346" s="1"/>
    </row>
    <row r="2347" spans="1:6" x14ac:dyDescent="0.2">
      <c r="A2347" s="1"/>
      <c r="B2347" s="1"/>
      <c r="C2347" s="1"/>
      <c r="D2347" s="2"/>
      <c r="E2347" s="1"/>
      <c r="F2347" s="1"/>
    </row>
    <row r="2348" spans="1:6" x14ac:dyDescent="0.2">
      <c r="A2348" s="1"/>
      <c r="B2348" s="1"/>
      <c r="C2348" s="1"/>
      <c r="D2348" s="2"/>
      <c r="E2348" s="1"/>
      <c r="F2348" s="1"/>
    </row>
    <row r="2349" spans="1:6" x14ac:dyDescent="0.2">
      <c r="A2349" s="1"/>
      <c r="B2349" s="1"/>
      <c r="C2349" s="1"/>
      <c r="D2349" s="2"/>
      <c r="E2349" s="1"/>
      <c r="F2349" s="1"/>
    </row>
    <row r="2350" spans="1:6" x14ac:dyDescent="0.2">
      <c r="A2350" s="1"/>
      <c r="B2350" s="1"/>
      <c r="C2350" s="1"/>
      <c r="D2350" s="2"/>
      <c r="E2350" s="1"/>
      <c r="F2350" s="1"/>
    </row>
    <row r="2351" spans="1:6" x14ac:dyDescent="0.2">
      <c r="A2351" s="1"/>
      <c r="B2351" s="1"/>
      <c r="C2351" s="1"/>
      <c r="D2351" s="2"/>
      <c r="E2351" s="1"/>
      <c r="F2351" s="1"/>
    </row>
    <row r="2352" spans="1:6" x14ac:dyDescent="0.2">
      <c r="A2352" s="1"/>
      <c r="B2352" s="1"/>
      <c r="C2352" s="1"/>
      <c r="D2352" s="2"/>
      <c r="E2352" s="1"/>
      <c r="F2352" s="1"/>
    </row>
    <row r="2353" spans="1:6" x14ac:dyDescent="0.2">
      <c r="A2353" s="1"/>
      <c r="B2353" s="1"/>
      <c r="C2353" s="1"/>
      <c r="D2353" s="2"/>
      <c r="E2353" s="1"/>
      <c r="F2353" s="1"/>
    </row>
    <row r="2354" spans="1:6" x14ac:dyDescent="0.2">
      <c r="A2354" s="1"/>
      <c r="B2354" s="1"/>
      <c r="C2354" s="1"/>
      <c r="D2354" s="2"/>
      <c r="E2354" s="1"/>
      <c r="F2354" s="1"/>
    </row>
    <row r="2355" spans="1:6" x14ac:dyDescent="0.2">
      <c r="A2355" s="1"/>
      <c r="B2355" s="1"/>
      <c r="C2355" s="1"/>
      <c r="D2355" s="2"/>
      <c r="E2355" s="1"/>
      <c r="F2355" s="1"/>
    </row>
    <row r="2356" spans="1:6" x14ac:dyDescent="0.2">
      <c r="A2356" s="1"/>
      <c r="B2356" s="1"/>
      <c r="C2356" s="1"/>
      <c r="D2356" s="2"/>
      <c r="E2356" s="1"/>
      <c r="F2356" s="1"/>
    </row>
    <row r="2357" spans="1:6" x14ac:dyDescent="0.2">
      <c r="A2357" s="1"/>
      <c r="B2357" s="1"/>
      <c r="C2357" s="1"/>
      <c r="D2357" s="2"/>
      <c r="E2357" s="1"/>
      <c r="F2357" s="1"/>
    </row>
    <row r="2358" spans="1:6" x14ac:dyDescent="0.2">
      <c r="A2358" s="1"/>
      <c r="B2358" s="1"/>
      <c r="C2358" s="1"/>
      <c r="D2358" s="2"/>
      <c r="E2358" s="1"/>
      <c r="F2358" s="1"/>
    </row>
    <row r="2359" spans="1:6" x14ac:dyDescent="0.2">
      <c r="A2359" s="1"/>
      <c r="B2359" s="1"/>
      <c r="C2359" s="1"/>
      <c r="D2359" s="2"/>
      <c r="E2359" s="1"/>
      <c r="F2359" s="1"/>
    </row>
    <row r="2360" spans="1:6" x14ac:dyDescent="0.2">
      <c r="A2360" s="1"/>
      <c r="B2360" s="1"/>
      <c r="C2360" s="1"/>
      <c r="D2360" s="2"/>
      <c r="E2360" s="1"/>
      <c r="F2360" s="1"/>
    </row>
    <row r="2361" spans="1:6" x14ac:dyDescent="0.2">
      <c r="A2361" s="1"/>
      <c r="B2361" s="1"/>
      <c r="C2361" s="1"/>
      <c r="D2361" s="2"/>
      <c r="E2361" s="1"/>
      <c r="F2361" s="1"/>
    </row>
    <row r="2362" spans="1:6" x14ac:dyDescent="0.2">
      <c r="A2362" s="1"/>
      <c r="B2362" s="1"/>
      <c r="C2362" s="1"/>
      <c r="D2362" s="2"/>
      <c r="E2362" s="1"/>
      <c r="F2362" s="1"/>
    </row>
    <row r="2363" spans="1:6" x14ac:dyDescent="0.2">
      <c r="A2363" s="1"/>
      <c r="B2363" s="1"/>
      <c r="C2363" s="1"/>
      <c r="D2363" s="2"/>
      <c r="E2363" s="1"/>
      <c r="F2363" s="1"/>
    </row>
    <row r="2364" spans="1:6" x14ac:dyDescent="0.2">
      <c r="A2364" s="1"/>
      <c r="B2364" s="1"/>
      <c r="C2364" s="1"/>
      <c r="D2364" s="2"/>
      <c r="E2364" s="1"/>
      <c r="F2364" s="1"/>
    </row>
    <row r="2365" spans="1:6" x14ac:dyDescent="0.2">
      <c r="A2365" s="1"/>
      <c r="B2365" s="1"/>
      <c r="C2365" s="1"/>
      <c r="D2365" s="2"/>
      <c r="E2365" s="1"/>
      <c r="F2365" s="1"/>
    </row>
    <row r="2366" spans="1:6" x14ac:dyDescent="0.2">
      <c r="A2366" s="1"/>
      <c r="B2366" s="1"/>
      <c r="C2366" s="1"/>
      <c r="D2366" s="2"/>
      <c r="E2366" s="1"/>
      <c r="F2366" s="1"/>
    </row>
    <row r="2367" spans="1:6" x14ac:dyDescent="0.2">
      <c r="A2367" s="1"/>
      <c r="B2367" s="1"/>
      <c r="C2367" s="1"/>
      <c r="D2367" s="2"/>
      <c r="E2367" s="1"/>
      <c r="F2367" s="1"/>
    </row>
    <row r="2368" spans="1:6" x14ac:dyDescent="0.2">
      <c r="A2368" s="1"/>
      <c r="B2368" s="1"/>
      <c r="C2368" s="1"/>
      <c r="D2368" s="2"/>
      <c r="E2368" s="1"/>
      <c r="F2368" s="1"/>
    </row>
    <row r="2369" spans="1:6" x14ac:dyDescent="0.2">
      <c r="A2369" s="1"/>
      <c r="B2369" s="1"/>
      <c r="C2369" s="1"/>
      <c r="D2369" s="2"/>
      <c r="E2369" s="1"/>
      <c r="F2369" s="1"/>
    </row>
    <row r="2370" spans="1:6" x14ac:dyDescent="0.2">
      <c r="A2370" s="1"/>
      <c r="B2370" s="1"/>
      <c r="C2370" s="1"/>
      <c r="D2370" s="2"/>
      <c r="E2370" s="1"/>
      <c r="F2370" s="1"/>
    </row>
    <row r="2371" spans="1:6" x14ac:dyDescent="0.2">
      <c r="A2371" s="1"/>
      <c r="B2371" s="1"/>
      <c r="C2371" s="1"/>
      <c r="D2371" s="2"/>
      <c r="E2371" s="1"/>
      <c r="F2371" s="1"/>
    </row>
    <row r="2372" spans="1:6" x14ac:dyDescent="0.2">
      <c r="A2372" s="1"/>
      <c r="B2372" s="1"/>
      <c r="C2372" s="1"/>
      <c r="D2372" s="2"/>
      <c r="E2372" s="1"/>
      <c r="F2372" s="1"/>
    </row>
    <row r="2373" spans="1:6" x14ac:dyDescent="0.2">
      <c r="A2373" s="1"/>
      <c r="B2373" s="1"/>
      <c r="C2373" s="1"/>
      <c r="D2373" s="2"/>
      <c r="E2373" s="1"/>
      <c r="F2373" s="1"/>
    </row>
    <row r="2374" spans="1:6" x14ac:dyDescent="0.2">
      <c r="A2374" s="1"/>
      <c r="B2374" s="1"/>
      <c r="C2374" s="1"/>
      <c r="D2374" s="2"/>
      <c r="E2374" s="1"/>
      <c r="F2374" s="1"/>
    </row>
    <row r="2375" spans="1:6" x14ac:dyDescent="0.2">
      <c r="A2375" s="1"/>
      <c r="B2375" s="1"/>
      <c r="C2375" s="1"/>
      <c r="D2375" s="2"/>
      <c r="E2375" s="1"/>
      <c r="F2375" s="1"/>
    </row>
    <row r="2376" spans="1:6" x14ac:dyDescent="0.2">
      <c r="A2376" s="1"/>
      <c r="B2376" s="1"/>
      <c r="C2376" s="1"/>
      <c r="D2376" s="2"/>
      <c r="E2376" s="1"/>
      <c r="F2376" s="1"/>
    </row>
    <row r="2377" spans="1:6" x14ac:dyDescent="0.2">
      <c r="A2377" s="1"/>
      <c r="B2377" s="1"/>
      <c r="C2377" s="1"/>
      <c r="D2377" s="2"/>
      <c r="E2377" s="1"/>
      <c r="F2377" s="1"/>
    </row>
    <row r="2378" spans="1:6" x14ac:dyDescent="0.2">
      <c r="A2378" s="1"/>
      <c r="B2378" s="1"/>
      <c r="C2378" s="1"/>
      <c r="D2378" s="2"/>
      <c r="E2378" s="1"/>
      <c r="F2378" s="1"/>
    </row>
    <row r="2379" spans="1:6" x14ac:dyDescent="0.2">
      <c r="A2379" s="1"/>
      <c r="B2379" s="1"/>
      <c r="C2379" s="1"/>
      <c r="D2379" s="2"/>
      <c r="E2379" s="1"/>
      <c r="F2379" s="1"/>
    </row>
    <row r="2380" spans="1:6" x14ac:dyDescent="0.2">
      <c r="A2380" s="1"/>
      <c r="B2380" s="1"/>
      <c r="C2380" s="1"/>
      <c r="D2380" s="2"/>
      <c r="E2380" s="1"/>
      <c r="F2380" s="1"/>
    </row>
    <row r="2381" spans="1:6" x14ac:dyDescent="0.2">
      <c r="A2381" s="1"/>
      <c r="B2381" s="1"/>
      <c r="C2381" s="1"/>
      <c r="D2381" s="2"/>
      <c r="E2381" s="1"/>
      <c r="F2381" s="1"/>
    </row>
    <row r="2382" spans="1:6" x14ac:dyDescent="0.2">
      <c r="A2382" s="1"/>
      <c r="B2382" s="1"/>
      <c r="C2382" s="1"/>
      <c r="D2382" s="2"/>
      <c r="E2382" s="1"/>
      <c r="F2382" s="1"/>
    </row>
    <row r="2383" spans="1:6" x14ac:dyDescent="0.2">
      <c r="A2383" s="1"/>
      <c r="B2383" s="1"/>
      <c r="C2383" s="1"/>
      <c r="D2383" s="2"/>
      <c r="E2383" s="1"/>
      <c r="F2383" s="1"/>
    </row>
    <row r="2384" spans="1:6" x14ac:dyDescent="0.2">
      <c r="A2384" s="1"/>
      <c r="B2384" s="1"/>
      <c r="C2384" s="1"/>
      <c r="D2384" s="2"/>
      <c r="E2384" s="1"/>
      <c r="F2384" s="1"/>
    </row>
    <row r="2385" spans="1:6" x14ac:dyDescent="0.2">
      <c r="A2385" s="1"/>
      <c r="B2385" s="1"/>
      <c r="C2385" s="1"/>
      <c r="D2385" s="2"/>
      <c r="E2385" s="1"/>
      <c r="F2385" s="1"/>
    </row>
    <row r="2386" spans="1:6" x14ac:dyDescent="0.2">
      <c r="A2386" s="1"/>
      <c r="B2386" s="1"/>
      <c r="C2386" s="1"/>
      <c r="D2386" s="2"/>
      <c r="E2386" s="1"/>
      <c r="F2386" s="1"/>
    </row>
    <row r="2387" spans="1:6" x14ac:dyDescent="0.2">
      <c r="A2387" s="1"/>
      <c r="B2387" s="1"/>
      <c r="C2387" s="1"/>
      <c r="D2387" s="2"/>
      <c r="E2387" s="1"/>
      <c r="F2387" s="1"/>
    </row>
    <row r="2388" spans="1:6" x14ac:dyDescent="0.2">
      <c r="A2388" s="1"/>
      <c r="B2388" s="1"/>
      <c r="C2388" s="1"/>
      <c r="D2388" s="2"/>
      <c r="E2388" s="1"/>
      <c r="F2388" s="1"/>
    </row>
    <row r="2389" spans="1:6" x14ac:dyDescent="0.2">
      <c r="A2389" s="1"/>
      <c r="B2389" s="1"/>
      <c r="C2389" s="1"/>
      <c r="D2389" s="2"/>
      <c r="E2389" s="1"/>
      <c r="F2389" s="1"/>
    </row>
    <row r="2390" spans="1:6" x14ac:dyDescent="0.2">
      <c r="A2390" s="1"/>
      <c r="B2390" s="1"/>
      <c r="C2390" s="1"/>
      <c r="D2390" s="2"/>
      <c r="E2390" s="1"/>
      <c r="F2390" s="1"/>
    </row>
    <row r="2391" spans="1:6" x14ac:dyDescent="0.2">
      <c r="A2391" s="1"/>
      <c r="B2391" s="1"/>
      <c r="C2391" s="1"/>
      <c r="D2391" s="2"/>
      <c r="E2391" s="1"/>
      <c r="F2391" s="1"/>
    </row>
    <row r="2392" spans="1:6" x14ac:dyDescent="0.2">
      <c r="A2392" s="1"/>
      <c r="B2392" s="1"/>
      <c r="C2392" s="1"/>
      <c r="D2392" s="2"/>
      <c r="E2392" s="1"/>
      <c r="F2392" s="1"/>
    </row>
    <row r="2393" spans="1:6" x14ac:dyDescent="0.2">
      <c r="A2393" s="1"/>
      <c r="B2393" s="1"/>
      <c r="C2393" s="1"/>
      <c r="D2393" s="2"/>
      <c r="E2393" s="1"/>
      <c r="F2393" s="1"/>
    </row>
    <row r="2394" spans="1:6" x14ac:dyDescent="0.2">
      <c r="A2394" s="1"/>
      <c r="B2394" s="1"/>
      <c r="C2394" s="1"/>
      <c r="D2394" s="2"/>
      <c r="E2394" s="1"/>
      <c r="F2394" s="1"/>
    </row>
    <row r="2395" spans="1:6" x14ac:dyDescent="0.2">
      <c r="A2395" s="1"/>
      <c r="B2395" s="1"/>
      <c r="C2395" s="1"/>
      <c r="D2395" s="2"/>
      <c r="E2395" s="1"/>
      <c r="F2395" s="1"/>
    </row>
    <row r="2396" spans="1:6" x14ac:dyDescent="0.2">
      <c r="A2396" s="1"/>
      <c r="B2396" s="1"/>
      <c r="C2396" s="1"/>
      <c r="D2396" s="2"/>
      <c r="E2396" s="1"/>
      <c r="F2396" s="1"/>
    </row>
    <row r="2397" spans="1:6" x14ac:dyDescent="0.2">
      <c r="A2397" s="1"/>
      <c r="B2397" s="1"/>
      <c r="C2397" s="1"/>
      <c r="D2397" s="2"/>
      <c r="E2397" s="1"/>
      <c r="F2397" s="1"/>
    </row>
    <row r="2398" spans="1:6" x14ac:dyDescent="0.2">
      <c r="A2398" s="1"/>
      <c r="B2398" s="1"/>
      <c r="C2398" s="1"/>
      <c r="D2398" s="2"/>
      <c r="E2398" s="1"/>
      <c r="F2398" s="1"/>
    </row>
    <row r="2399" spans="1:6" x14ac:dyDescent="0.2">
      <c r="A2399" s="1"/>
      <c r="B2399" s="1"/>
      <c r="C2399" s="1"/>
      <c r="D2399" s="2"/>
      <c r="E2399" s="1"/>
      <c r="F2399" s="1"/>
    </row>
    <row r="2400" spans="1:6" x14ac:dyDescent="0.2">
      <c r="A2400" s="1"/>
      <c r="B2400" s="1"/>
      <c r="C2400" s="1"/>
      <c r="D2400" s="2"/>
      <c r="E2400" s="1"/>
      <c r="F2400" s="1"/>
    </row>
    <row r="2401" spans="1:6" x14ac:dyDescent="0.2">
      <c r="A2401" s="1"/>
      <c r="B2401" s="1"/>
      <c r="C2401" s="1"/>
      <c r="D2401" s="2"/>
      <c r="E2401" s="1"/>
      <c r="F2401" s="1"/>
    </row>
    <row r="2402" spans="1:6" x14ac:dyDescent="0.2">
      <c r="A2402" s="1"/>
      <c r="B2402" s="1"/>
      <c r="C2402" s="1"/>
      <c r="D2402" s="2"/>
      <c r="E2402" s="1"/>
      <c r="F2402" s="1"/>
    </row>
    <row r="2403" spans="1:6" x14ac:dyDescent="0.2">
      <c r="A2403" s="1"/>
      <c r="B2403" s="1"/>
      <c r="C2403" s="1"/>
      <c r="D2403" s="2"/>
      <c r="E2403" s="1"/>
      <c r="F2403" s="1"/>
    </row>
    <row r="2404" spans="1:6" x14ac:dyDescent="0.2">
      <c r="A2404" s="1"/>
      <c r="B2404" s="1"/>
      <c r="C2404" s="1"/>
      <c r="D2404" s="2"/>
      <c r="E2404" s="1"/>
      <c r="F2404" s="1"/>
    </row>
    <row r="2405" spans="1:6" x14ac:dyDescent="0.2">
      <c r="A2405" s="1"/>
      <c r="B2405" s="1"/>
      <c r="C2405" s="1"/>
      <c r="D2405" s="2"/>
      <c r="E2405" s="1"/>
      <c r="F2405" s="1"/>
    </row>
    <row r="2406" spans="1:6" x14ac:dyDescent="0.2">
      <c r="A2406" s="1"/>
      <c r="B2406" s="1"/>
      <c r="C2406" s="1"/>
      <c r="D2406" s="2"/>
      <c r="E2406" s="1"/>
      <c r="F2406" s="1"/>
    </row>
    <row r="2407" spans="1:6" x14ac:dyDescent="0.2">
      <c r="A2407" s="1"/>
      <c r="B2407" s="1"/>
      <c r="C2407" s="1"/>
      <c r="D2407" s="2"/>
      <c r="E2407" s="1"/>
      <c r="F2407" s="1"/>
    </row>
    <row r="2408" spans="1:6" x14ac:dyDescent="0.2">
      <c r="A2408" s="1"/>
      <c r="B2408" s="1"/>
      <c r="C2408" s="1"/>
      <c r="D2408" s="2"/>
      <c r="E2408" s="1"/>
      <c r="F2408" s="1"/>
    </row>
    <row r="2409" spans="1:6" x14ac:dyDescent="0.2">
      <c r="A2409" s="1"/>
      <c r="B2409" s="1"/>
      <c r="C2409" s="1"/>
      <c r="D2409" s="2"/>
      <c r="E2409" s="1"/>
      <c r="F2409" s="1"/>
    </row>
    <row r="2410" spans="1:6" x14ac:dyDescent="0.2">
      <c r="A2410" s="1"/>
      <c r="B2410" s="1"/>
      <c r="C2410" s="1"/>
      <c r="D2410" s="2"/>
      <c r="E2410" s="1"/>
      <c r="F2410" s="1"/>
    </row>
    <row r="2411" spans="1:6" x14ac:dyDescent="0.2">
      <c r="A2411" s="1"/>
      <c r="B2411" s="1"/>
      <c r="C2411" s="1"/>
      <c r="D2411" s="2"/>
      <c r="E2411" s="1"/>
      <c r="F2411" s="1"/>
    </row>
    <row r="2412" spans="1:6" x14ac:dyDescent="0.2">
      <c r="A2412" s="1"/>
      <c r="B2412" s="1"/>
      <c r="C2412" s="1"/>
      <c r="D2412" s="2"/>
      <c r="E2412" s="1"/>
      <c r="F2412" s="1"/>
    </row>
    <row r="2413" spans="1:6" x14ac:dyDescent="0.2">
      <c r="A2413" s="1"/>
      <c r="B2413" s="1"/>
      <c r="C2413" s="1"/>
      <c r="D2413" s="2"/>
      <c r="E2413" s="1"/>
      <c r="F2413" s="1"/>
    </row>
    <row r="2414" spans="1:6" x14ac:dyDescent="0.2">
      <c r="A2414" s="1"/>
      <c r="B2414" s="1"/>
      <c r="C2414" s="1"/>
      <c r="D2414" s="2"/>
      <c r="E2414" s="1"/>
      <c r="F2414" s="1"/>
    </row>
    <row r="2415" spans="1:6" x14ac:dyDescent="0.2">
      <c r="A2415" s="1"/>
      <c r="B2415" s="1"/>
      <c r="C2415" s="1"/>
      <c r="D2415" s="2"/>
      <c r="E2415" s="1"/>
      <c r="F2415" s="1"/>
    </row>
    <row r="2416" spans="1:6" x14ac:dyDescent="0.2">
      <c r="A2416" s="1"/>
      <c r="B2416" s="1"/>
      <c r="C2416" s="1"/>
      <c r="D2416" s="2"/>
      <c r="E2416" s="1"/>
      <c r="F2416" s="1"/>
    </row>
    <row r="2417" spans="1:6" x14ac:dyDescent="0.2">
      <c r="A2417" s="1"/>
      <c r="B2417" s="1"/>
      <c r="C2417" s="1"/>
      <c r="D2417" s="2"/>
      <c r="E2417" s="1"/>
      <c r="F2417" s="1"/>
    </row>
    <row r="2418" spans="1:6" x14ac:dyDescent="0.2">
      <c r="A2418" s="1"/>
      <c r="B2418" s="1"/>
      <c r="C2418" s="1"/>
      <c r="D2418" s="2"/>
      <c r="E2418" s="1"/>
      <c r="F2418" s="1"/>
    </row>
    <row r="2419" spans="1:6" x14ac:dyDescent="0.2">
      <c r="A2419" s="1"/>
      <c r="B2419" s="1"/>
      <c r="C2419" s="1"/>
      <c r="D2419" s="2"/>
      <c r="E2419" s="1"/>
      <c r="F2419" s="1"/>
    </row>
    <row r="2420" spans="1:6" x14ac:dyDescent="0.2">
      <c r="A2420" s="1"/>
      <c r="B2420" s="1"/>
      <c r="C2420" s="1"/>
      <c r="D2420" s="2"/>
      <c r="E2420" s="1"/>
      <c r="F2420" s="1"/>
    </row>
    <row r="2421" spans="1:6" x14ac:dyDescent="0.2">
      <c r="A2421" s="1"/>
      <c r="B2421" s="1"/>
      <c r="C2421" s="1"/>
      <c r="D2421" s="2"/>
      <c r="E2421" s="1"/>
      <c r="F2421" s="1"/>
    </row>
    <row r="2422" spans="1:6" x14ac:dyDescent="0.2">
      <c r="A2422" s="1"/>
      <c r="B2422" s="1"/>
      <c r="C2422" s="1"/>
      <c r="D2422" s="2"/>
      <c r="E2422" s="1"/>
      <c r="F2422" s="1"/>
    </row>
    <row r="2423" spans="1:6" x14ac:dyDescent="0.2">
      <c r="A2423" s="1"/>
      <c r="B2423" s="1"/>
      <c r="C2423" s="1"/>
      <c r="D2423" s="2"/>
      <c r="E2423" s="1"/>
      <c r="F2423" s="1"/>
    </row>
    <row r="2424" spans="1:6" x14ac:dyDescent="0.2">
      <c r="A2424" s="1"/>
      <c r="B2424" s="1"/>
      <c r="C2424" s="1"/>
      <c r="D2424" s="2"/>
      <c r="E2424" s="1"/>
      <c r="F2424" s="1"/>
    </row>
    <row r="2425" spans="1:6" x14ac:dyDescent="0.2">
      <c r="A2425" s="1"/>
      <c r="B2425" s="1"/>
      <c r="C2425" s="1"/>
      <c r="D2425" s="2"/>
      <c r="E2425" s="1"/>
      <c r="F2425" s="1"/>
    </row>
    <row r="2426" spans="1:6" x14ac:dyDescent="0.2">
      <c r="A2426" s="1"/>
      <c r="B2426" s="1"/>
      <c r="C2426" s="1"/>
      <c r="D2426" s="2"/>
      <c r="E2426" s="1"/>
      <c r="F2426" s="1"/>
    </row>
    <row r="2427" spans="1:6" x14ac:dyDescent="0.2">
      <c r="A2427" s="1"/>
      <c r="B2427" s="1"/>
      <c r="C2427" s="1"/>
      <c r="D2427" s="2"/>
      <c r="E2427" s="1"/>
      <c r="F2427" s="1"/>
    </row>
    <row r="2428" spans="1:6" x14ac:dyDescent="0.2">
      <c r="A2428" s="1"/>
      <c r="B2428" s="1"/>
      <c r="C2428" s="1"/>
      <c r="D2428" s="2"/>
      <c r="E2428" s="1"/>
      <c r="F2428" s="1"/>
    </row>
    <row r="2429" spans="1:6" x14ac:dyDescent="0.2">
      <c r="A2429" s="1"/>
      <c r="B2429" s="1"/>
      <c r="C2429" s="1"/>
      <c r="D2429" s="2"/>
      <c r="E2429" s="1"/>
      <c r="F2429" s="1"/>
    </row>
    <row r="2430" spans="1:6" x14ac:dyDescent="0.2">
      <c r="A2430" s="1"/>
      <c r="B2430" s="1"/>
      <c r="C2430" s="1"/>
      <c r="D2430" s="2"/>
      <c r="E2430" s="1"/>
      <c r="F2430" s="1"/>
    </row>
    <row r="2431" spans="1:6" x14ac:dyDescent="0.2">
      <c r="A2431" s="1"/>
      <c r="B2431" s="1"/>
      <c r="C2431" s="1"/>
      <c r="D2431" s="2"/>
      <c r="E2431" s="1"/>
      <c r="F2431" s="1"/>
    </row>
    <row r="2432" spans="1:6" x14ac:dyDescent="0.2">
      <c r="A2432" s="1"/>
      <c r="B2432" s="1"/>
      <c r="C2432" s="1"/>
      <c r="D2432" s="2"/>
      <c r="E2432" s="1"/>
      <c r="F2432" s="1"/>
    </row>
    <row r="2433" spans="1:6" x14ac:dyDescent="0.2">
      <c r="A2433" s="1"/>
      <c r="B2433" s="1"/>
      <c r="C2433" s="1"/>
      <c r="D2433" s="2"/>
      <c r="E2433" s="1"/>
      <c r="F2433" s="1"/>
    </row>
    <row r="2434" spans="1:6" x14ac:dyDescent="0.2">
      <c r="A2434" s="1"/>
      <c r="B2434" s="1"/>
      <c r="C2434" s="1"/>
      <c r="D2434" s="2"/>
      <c r="E2434" s="1"/>
      <c r="F2434" s="1"/>
    </row>
    <row r="2435" spans="1:6" x14ac:dyDescent="0.2">
      <c r="A2435" s="1"/>
      <c r="B2435" s="1"/>
      <c r="C2435" s="1"/>
      <c r="D2435" s="2"/>
      <c r="E2435" s="1"/>
      <c r="F2435" s="1"/>
    </row>
    <row r="2436" spans="1:6" x14ac:dyDescent="0.2">
      <c r="A2436" s="1"/>
      <c r="B2436" s="1"/>
      <c r="C2436" s="1"/>
      <c r="D2436" s="2"/>
      <c r="E2436" s="1"/>
      <c r="F2436" s="1"/>
    </row>
    <row r="2437" spans="1:6" x14ac:dyDescent="0.2">
      <c r="A2437" s="1"/>
      <c r="B2437" s="1"/>
      <c r="C2437" s="1"/>
      <c r="D2437" s="2"/>
      <c r="E2437" s="1"/>
      <c r="F2437" s="1"/>
    </row>
    <row r="2438" spans="1:6" x14ac:dyDescent="0.2">
      <c r="A2438" s="1"/>
      <c r="B2438" s="1"/>
      <c r="C2438" s="1"/>
      <c r="D2438" s="2"/>
      <c r="E2438" s="1"/>
      <c r="F2438" s="1"/>
    </row>
    <row r="2439" spans="1:6" x14ac:dyDescent="0.2">
      <c r="A2439" s="1"/>
      <c r="B2439" s="1"/>
      <c r="C2439" s="1"/>
      <c r="D2439" s="2"/>
      <c r="E2439" s="1"/>
      <c r="F2439" s="1"/>
    </row>
    <row r="2440" spans="1:6" x14ac:dyDescent="0.2">
      <c r="A2440" s="1"/>
      <c r="B2440" s="1"/>
      <c r="C2440" s="1"/>
      <c r="D2440" s="2"/>
      <c r="E2440" s="1"/>
      <c r="F2440" s="1"/>
    </row>
    <row r="2441" spans="1:6" x14ac:dyDescent="0.2">
      <c r="A2441" s="1"/>
      <c r="B2441" s="1"/>
      <c r="C2441" s="1"/>
      <c r="D2441" s="2"/>
      <c r="E2441" s="1"/>
      <c r="F2441" s="1"/>
    </row>
    <row r="2442" spans="1:6" x14ac:dyDescent="0.2">
      <c r="A2442" s="1"/>
      <c r="B2442" s="1"/>
      <c r="C2442" s="1"/>
      <c r="D2442" s="2"/>
      <c r="E2442" s="1"/>
      <c r="F2442" s="1"/>
    </row>
    <row r="2443" spans="1:6" x14ac:dyDescent="0.2">
      <c r="A2443" s="1"/>
      <c r="B2443" s="1"/>
      <c r="C2443" s="1"/>
      <c r="D2443" s="2"/>
      <c r="E2443" s="1"/>
      <c r="F2443" s="1"/>
    </row>
    <row r="2444" spans="1:6" x14ac:dyDescent="0.2">
      <c r="A2444" s="1"/>
      <c r="B2444" s="1"/>
      <c r="C2444" s="1"/>
      <c r="D2444" s="2"/>
      <c r="E2444" s="1"/>
      <c r="F2444" s="1"/>
    </row>
    <row r="2445" spans="1:6" x14ac:dyDescent="0.2">
      <c r="A2445" s="1"/>
      <c r="B2445" s="1"/>
      <c r="C2445" s="1"/>
      <c r="D2445" s="2"/>
      <c r="E2445" s="1"/>
      <c r="F2445" s="1"/>
    </row>
    <row r="2446" spans="1:6" x14ac:dyDescent="0.2">
      <c r="A2446" s="1"/>
      <c r="B2446" s="1"/>
      <c r="C2446" s="1"/>
      <c r="D2446" s="2"/>
      <c r="E2446" s="1"/>
      <c r="F2446" s="1"/>
    </row>
    <row r="2447" spans="1:6" x14ac:dyDescent="0.2">
      <c r="A2447" s="1"/>
      <c r="B2447" s="1"/>
      <c r="C2447" s="1"/>
      <c r="D2447" s="2"/>
      <c r="E2447" s="1"/>
      <c r="F2447" s="1"/>
    </row>
    <row r="2448" spans="1:6" x14ac:dyDescent="0.2">
      <c r="A2448" s="1"/>
      <c r="B2448" s="1"/>
      <c r="C2448" s="1"/>
      <c r="D2448" s="2"/>
      <c r="E2448" s="1"/>
      <c r="F2448" s="1"/>
    </row>
    <row r="2449" spans="1:6" x14ac:dyDescent="0.2">
      <c r="A2449" s="1"/>
      <c r="B2449" s="1"/>
      <c r="C2449" s="1"/>
      <c r="D2449" s="2"/>
      <c r="E2449" s="1"/>
      <c r="F2449" s="1"/>
    </row>
    <row r="2450" spans="1:6" x14ac:dyDescent="0.2">
      <c r="A2450" s="1"/>
      <c r="B2450" s="1"/>
      <c r="C2450" s="1"/>
      <c r="D2450" s="2"/>
      <c r="E2450" s="1"/>
      <c r="F2450" s="1"/>
    </row>
    <row r="2451" spans="1:6" x14ac:dyDescent="0.2">
      <c r="A2451" s="1"/>
      <c r="B2451" s="1"/>
      <c r="C2451" s="1"/>
      <c r="D2451" s="2"/>
      <c r="E2451" s="1"/>
      <c r="F2451" s="1"/>
    </row>
    <row r="2452" spans="1:6" x14ac:dyDescent="0.2">
      <c r="A2452" s="1"/>
      <c r="B2452" s="1"/>
      <c r="C2452" s="1"/>
      <c r="D2452" s="2"/>
      <c r="E2452" s="1"/>
      <c r="F2452" s="1"/>
    </row>
    <row r="2453" spans="1:6" x14ac:dyDescent="0.2">
      <c r="A2453" s="1"/>
      <c r="B2453" s="1"/>
      <c r="C2453" s="1"/>
      <c r="D2453" s="2"/>
      <c r="E2453" s="1"/>
      <c r="F2453" s="1"/>
    </row>
    <row r="2454" spans="1:6" x14ac:dyDescent="0.2">
      <c r="A2454" s="1"/>
      <c r="B2454" s="1"/>
      <c r="C2454" s="1"/>
      <c r="D2454" s="2"/>
      <c r="E2454" s="1"/>
      <c r="F2454" s="1"/>
    </row>
    <row r="2455" spans="1:6" x14ac:dyDescent="0.2">
      <c r="A2455" s="1"/>
      <c r="B2455" s="1"/>
      <c r="C2455" s="1"/>
      <c r="D2455" s="2"/>
      <c r="E2455" s="1"/>
      <c r="F2455" s="1"/>
    </row>
    <row r="2456" spans="1:6" x14ac:dyDescent="0.2">
      <c r="A2456" s="1"/>
      <c r="B2456" s="1"/>
      <c r="C2456" s="1"/>
      <c r="D2456" s="2"/>
      <c r="E2456" s="1"/>
      <c r="F2456" s="1"/>
    </row>
    <row r="2457" spans="1:6" x14ac:dyDescent="0.2">
      <c r="A2457" s="1"/>
      <c r="B2457" s="1"/>
      <c r="C2457" s="1"/>
      <c r="D2457" s="2"/>
      <c r="E2457" s="1"/>
      <c r="F2457" s="1"/>
    </row>
    <row r="2458" spans="1:6" x14ac:dyDescent="0.2">
      <c r="A2458" s="1"/>
      <c r="B2458" s="1"/>
      <c r="C2458" s="1"/>
      <c r="D2458" s="2"/>
      <c r="E2458" s="1"/>
      <c r="F2458" s="1"/>
    </row>
    <row r="2459" spans="1:6" x14ac:dyDescent="0.2">
      <c r="A2459" s="1"/>
      <c r="B2459" s="1"/>
      <c r="C2459" s="1"/>
      <c r="D2459" s="2"/>
      <c r="E2459" s="1"/>
      <c r="F2459" s="1"/>
    </row>
    <row r="2460" spans="1:6" x14ac:dyDescent="0.2">
      <c r="A2460" s="1"/>
      <c r="B2460" s="1"/>
      <c r="C2460" s="1"/>
      <c r="D2460" s="2"/>
      <c r="E2460" s="1"/>
      <c r="F2460" s="1"/>
    </row>
    <row r="2461" spans="1:6" x14ac:dyDescent="0.2">
      <c r="A2461" s="1"/>
      <c r="B2461" s="1"/>
      <c r="C2461" s="1"/>
      <c r="D2461" s="2"/>
      <c r="E2461" s="1"/>
      <c r="F2461" s="1"/>
    </row>
    <row r="2462" spans="1:6" x14ac:dyDescent="0.2">
      <c r="A2462" s="1"/>
      <c r="B2462" s="1"/>
      <c r="C2462" s="1"/>
      <c r="D2462" s="2"/>
      <c r="E2462" s="1"/>
      <c r="F2462" s="1"/>
    </row>
    <row r="2463" spans="1:6" x14ac:dyDescent="0.2">
      <c r="A2463" s="1"/>
      <c r="B2463" s="1"/>
      <c r="C2463" s="1"/>
      <c r="D2463" s="2"/>
      <c r="E2463" s="1"/>
      <c r="F2463" s="1"/>
    </row>
    <row r="2464" spans="1:6" x14ac:dyDescent="0.2">
      <c r="A2464" s="1"/>
      <c r="B2464" s="1"/>
      <c r="C2464" s="1"/>
      <c r="D2464" s="2"/>
      <c r="E2464" s="1"/>
      <c r="F2464" s="1"/>
    </row>
    <row r="2465" spans="1:6" x14ac:dyDescent="0.2">
      <c r="A2465" s="1"/>
      <c r="B2465" s="1"/>
      <c r="C2465" s="1"/>
      <c r="D2465" s="2"/>
      <c r="E2465" s="1"/>
      <c r="F2465" s="1"/>
    </row>
    <row r="2466" spans="1:6" x14ac:dyDescent="0.2">
      <c r="A2466" s="1"/>
      <c r="B2466" s="1"/>
      <c r="C2466" s="1"/>
      <c r="D2466" s="2"/>
      <c r="E2466" s="1"/>
      <c r="F2466" s="1"/>
    </row>
    <row r="2467" spans="1:6" x14ac:dyDescent="0.2">
      <c r="A2467" s="1"/>
      <c r="B2467" s="1"/>
      <c r="C2467" s="1"/>
      <c r="D2467" s="2"/>
      <c r="E2467" s="1"/>
      <c r="F2467" s="1"/>
    </row>
    <row r="2468" spans="1:6" x14ac:dyDescent="0.2">
      <c r="A2468" s="1"/>
      <c r="B2468" s="1"/>
      <c r="C2468" s="1"/>
      <c r="D2468" s="2"/>
      <c r="E2468" s="1"/>
      <c r="F2468" s="1"/>
    </row>
    <row r="2469" spans="1:6" x14ac:dyDescent="0.2">
      <c r="A2469" s="1"/>
      <c r="B2469" s="1"/>
      <c r="C2469" s="1"/>
      <c r="D2469" s="2"/>
      <c r="E2469" s="1"/>
      <c r="F2469" s="1"/>
    </row>
    <row r="2470" spans="1:6" x14ac:dyDescent="0.2">
      <c r="A2470" s="1"/>
      <c r="B2470" s="1"/>
      <c r="C2470" s="1"/>
      <c r="D2470" s="2"/>
      <c r="E2470" s="1"/>
      <c r="F2470" s="1"/>
    </row>
    <row r="2471" spans="1:6" x14ac:dyDescent="0.2">
      <c r="A2471" s="1"/>
      <c r="B2471" s="1"/>
      <c r="C2471" s="1"/>
      <c r="D2471" s="2"/>
      <c r="E2471" s="1"/>
      <c r="F2471" s="1"/>
    </row>
    <row r="2472" spans="1:6" x14ac:dyDescent="0.2">
      <c r="A2472" s="1"/>
      <c r="B2472" s="1"/>
      <c r="C2472" s="1"/>
      <c r="D2472" s="2"/>
      <c r="E2472" s="1"/>
      <c r="F2472" s="1"/>
    </row>
    <row r="2473" spans="1:6" x14ac:dyDescent="0.2">
      <c r="A2473" s="1"/>
      <c r="B2473" s="1"/>
      <c r="C2473" s="1"/>
      <c r="D2473" s="2"/>
      <c r="E2473" s="1"/>
      <c r="F2473" s="1"/>
    </row>
    <row r="2474" spans="1:6" x14ac:dyDescent="0.2">
      <c r="A2474" s="1"/>
      <c r="B2474" s="1"/>
      <c r="C2474" s="1"/>
      <c r="D2474" s="2"/>
      <c r="E2474" s="1"/>
      <c r="F2474" s="1"/>
    </row>
    <row r="2475" spans="1:6" x14ac:dyDescent="0.2">
      <c r="A2475" s="1"/>
      <c r="B2475" s="1"/>
      <c r="C2475" s="1"/>
      <c r="D2475" s="2"/>
      <c r="E2475" s="1"/>
      <c r="F2475" s="1"/>
    </row>
    <row r="2476" spans="1:6" x14ac:dyDescent="0.2">
      <c r="A2476" s="1"/>
      <c r="B2476" s="1"/>
      <c r="C2476" s="1"/>
      <c r="D2476" s="2"/>
      <c r="E2476" s="1"/>
      <c r="F2476" s="1"/>
    </row>
    <row r="2477" spans="1:6" x14ac:dyDescent="0.2">
      <c r="A2477" s="1"/>
      <c r="B2477" s="1"/>
      <c r="C2477" s="1"/>
      <c r="D2477" s="2"/>
      <c r="E2477" s="1"/>
      <c r="F2477" s="1"/>
    </row>
    <row r="2478" spans="1:6" x14ac:dyDescent="0.2">
      <c r="A2478" s="1"/>
      <c r="B2478" s="1"/>
      <c r="C2478" s="1"/>
      <c r="D2478" s="2"/>
      <c r="E2478" s="1"/>
      <c r="F2478" s="1"/>
    </row>
    <row r="2479" spans="1:6" x14ac:dyDescent="0.2">
      <c r="A2479" s="1"/>
      <c r="B2479" s="1"/>
      <c r="C2479" s="1"/>
      <c r="D2479" s="2"/>
      <c r="E2479" s="1"/>
      <c r="F2479" s="1"/>
    </row>
    <row r="2480" spans="1:6" x14ac:dyDescent="0.2">
      <c r="A2480" s="1"/>
      <c r="B2480" s="1"/>
      <c r="C2480" s="1"/>
      <c r="D2480" s="2"/>
      <c r="E2480" s="1"/>
      <c r="F2480" s="1"/>
    </row>
    <row r="2481" spans="1:6" x14ac:dyDescent="0.2">
      <c r="A2481" s="1"/>
      <c r="B2481" s="1"/>
      <c r="C2481" s="1"/>
      <c r="D2481" s="2"/>
      <c r="E2481" s="1"/>
      <c r="F2481" s="1"/>
    </row>
    <row r="2482" spans="1:6" x14ac:dyDescent="0.2">
      <c r="A2482" s="1"/>
      <c r="B2482" s="1"/>
      <c r="C2482" s="1"/>
      <c r="D2482" s="2"/>
      <c r="E2482" s="1"/>
      <c r="F2482" s="1"/>
    </row>
    <row r="2483" spans="1:6" x14ac:dyDescent="0.2">
      <c r="A2483" s="1"/>
      <c r="B2483" s="1"/>
      <c r="C2483" s="1"/>
      <c r="D2483" s="2"/>
      <c r="E2483" s="1"/>
      <c r="F2483" s="1"/>
    </row>
    <row r="2484" spans="1:6" x14ac:dyDescent="0.2">
      <c r="A2484" s="1"/>
      <c r="B2484" s="1"/>
      <c r="C2484" s="1"/>
      <c r="D2484" s="2"/>
      <c r="E2484" s="1"/>
      <c r="F2484" s="1"/>
    </row>
    <row r="2485" spans="1:6" x14ac:dyDescent="0.2">
      <c r="A2485" s="1"/>
      <c r="B2485" s="1"/>
      <c r="C2485" s="1"/>
      <c r="D2485" s="2"/>
      <c r="E2485" s="1"/>
      <c r="F2485" s="1"/>
    </row>
    <row r="2486" spans="1:6" x14ac:dyDescent="0.2">
      <c r="A2486" s="1"/>
      <c r="B2486" s="1"/>
      <c r="C2486" s="1"/>
      <c r="D2486" s="2"/>
      <c r="E2486" s="1"/>
      <c r="F2486" s="1"/>
    </row>
    <row r="2487" spans="1:6" x14ac:dyDescent="0.2">
      <c r="A2487" s="1"/>
      <c r="B2487" s="1"/>
      <c r="C2487" s="1"/>
      <c r="D2487" s="2"/>
      <c r="E2487" s="1"/>
      <c r="F2487" s="1"/>
    </row>
    <row r="2488" spans="1:6" x14ac:dyDescent="0.2">
      <c r="A2488" s="1"/>
      <c r="B2488" s="1"/>
      <c r="C2488" s="1"/>
      <c r="D2488" s="2"/>
      <c r="E2488" s="1"/>
      <c r="F2488" s="1"/>
    </row>
    <row r="2489" spans="1:6" x14ac:dyDescent="0.2">
      <c r="A2489" s="1"/>
      <c r="B2489" s="1"/>
      <c r="C2489" s="1"/>
      <c r="D2489" s="2"/>
      <c r="E2489" s="1"/>
      <c r="F2489" s="1"/>
    </row>
    <row r="2490" spans="1:6" x14ac:dyDescent="0.2">
      <c r="A2490" s="1"/>
      <c r="B2490" s="1"/>
      <c r="C2490" s="1"/>
      <c r="D2490" s="2"/>
      <c r="E2490" s="1"/>
      <c r="F2490" s="1"/>
    </row>
    <row r="2491" spans="1:6" x14ac:dyDescent="0.2">
      <c r="A2491" s="1"/>
      <c r="B2491" s="1"/>
      <c r="C2491" s="1"/>
      <c r="D2491" s="2"/>
      <c r="E2491" s="1"/>
      <c r="F2491" s="1"/>
    </row>
    <row r="2492" spans="1:6" x14ac:dyDescent="0.2">
      <c r="A2492" s="1"/>
      <c r="B2492" s="1"/>
      <c r="C2492" s="1"/>
      <c r="D2492" s="2"/>
      <c r="E2492" s="1"/>
      <c r="F2492" s="1"/>
    </row>
    <row r="2493" spans="1:6" x14ac:dyDescent="0.2">
      <c r="A2493" s="1"/>
      <c r="B2493" s="1"/>
      <c r="C2493" s="1"/>
      <c r="D2493" s="2"/>
      <c r="E2493" s="1"/>
      <c r="F2493" s="1"/>
    </row>
    <row r="2494" spans="1:6" x14ac:dyDescent="0.2">
      <c r="A2494" s="1"/>
      <c r="B2494" s="1"/>
      <c r="C2494" s="1"/>
      <c r="D2494" s="2"/>
      <c r="E2494" s="1"/>
      <c r="F2494" s="1"/>
    </row>
    <row r="2495" spans="1:6" x14ac:dyDescent="0.2">
      <c r="A2495" s="1"/>
      <c r="B2495" s="1"/>
      <c r="C2495" s="1"/>
      <c r="D2495" s="2"/>
      <c r="E2495" s="1"/>
      <c r="F2495" s="1"/>
    </row>
    <row r="2496" spans="1:6" x14ac:dyDescent="0.2">
      <c r="A2496" s="1"/>
      <c r="B2496" s="1"/>
      <c r="C2496" s="1"/>
      <c r="D2496" s="2"/>
      <c r="E2496" s="1"/>
      <c r="F2496" s="1"/>
    </row>
    <row r="2497" spans="1:6" x14ac:dyDescent="0.2">
      <c r="A2497" s="1"/>
      <c r="B2497" s="1"/>
      <c r="C2497" s="1"/>
      <c r="D2497" s="2"/>
      <c r="E2497" s="1"/>
      <c r="F2497" s="1"/>
    </row>
    <row r="2498" spans="1:6" x14ac:dyDescent="0.2">
      <c r="A2498" s="1"/>
      <c r="B2498" s="1"/>
      <c r="C2498" s="1"/>
      <c r="D2498" s="2"/>
      <c r="E2498" s="1"/>
      <c r="F2498" s="1"/>
    </row>
    <row r="2499" spans="1:6" x14ac:dyDescent="0.2">
      <c r="A2499" s="1"/>
      <c r="B2499" s="1"/>
      <c r="C2499" s="1"/>
      <c r="D2499" s="2"/>
      <c r="E2499" s="1"/>
      <c r="F2499" s="1"/>
    </row>
    <row r="2500" spans="1:6" x14ac:dyDescent="0.2">
      <c r="A2500" s="1"/>
      <c r="B2500" s="1"/>
      <c r="C2500" s="1"/>
      <c r="D2500" s="2"/>
      <c r="E2500" s="1"/>
      <c r="F2500" s="1"/>
    </row>
    <row r="2501" spans="1:6" x14ac:dyDescent="0.2">
      <c r="A2501" s="1"/>
      <c r="B2501" s="1"/>
      <c r="C2501" s="1"/>
      <c r="D2501" s="2"/>
      <c r="E2501" s="1"/>
      <c r="F2501" s="1"/>
    </row>
    <row r="2502" spans="1:6" x14ac:dyDescent="0.2">
      <c r="A2502" s="1"/>
      <c r="B2502" s="1"/>
      <c r="C2502" s="1"/>
      <c r="D2502" s="2"/>
      <c r="E2502" s="1"/>
      <c r="F2502" s="1"/>
    </row>
    <row r="2503" spans="1:6" x14ac:dyDescent="0.2">
      <c r="A2503" s="1"/>
      <c r="B2503" s="1"/>
      <c r="C2503" s="1"/>
      <c r="D2503" s="2"/>
      <c r="E2503" s="1"/>
      <c r="F2503" s="1"/>
    </row>
    <row r="2504" spans="1:6" x14ac:dyDescent="0.2">
      <c r="A2504" s="1"/>
      <c r="B2504" s="1"/>
      <c r="C2504" s="1"/>
      <c r="D2504" s="2"/>
      <c r="E2504" s="1"/>
      <c r="F2504" s="1"/>
    </row>
    <row r="2505" spans="1:6" x14ac:dyDescent="0.2">
      <c r="A2505" s="1"/>
      <c r="B2505" s="1"/>
      <c r="C2505" s="1"/>
      <c r="D2505" s="2"/>
      <c r="E2505" s="1"/>
      <c r="F2505" s="1"/>
    </row>
    <row r="2506" spans="1:6" x14ac:dyDescent="0.2">
      <c r="A2506" s="1"/>
      <c r="B2506" s="1"/>
      <c r="C2506" s="1"/>
      <c r="D2506" s="2"/>
      <c r="E2506" s="1"/>
      <c r="F2506" s="1"/>
    </row>
    <row r="2507" spans="1:6" x14ac:dyDescent="0.2">
      <c r="A2507" s="1"/>
      <c r="B2507" s="1"/>
      <c r="C2507" s="1"/>
      <c r="D2507" s="2"/>
      <c r="E2507" s="1"/>
      <c r="F2507" s="1"/>
    </row>
    <row r="2508" spans="1:6" x14ac:dyDescent="0.2">
      <c r="A2508" s="1"/>
      <c r="B2508" s="1"/>
      <c r="C2508" s="1"/>
      <c r="D2508" s="2"/>
      <c r="E2508" s="1"/>
      <c r="F2508" s="1"/>
    </row>
    <row r="2509" spans="1:6" x14ac:dyDescent="0.2">
      <c r="A2509" s="1"/>
      <c r="B2509" s="1"/>
      <c r="C2509" s="1"/>
      <c r="D2509" s="2"/>
      <c r="E2509" s="1"/>
      <c r="F2509" s="1"/>
    </row>
    <row r="2510" spans="1:6" x14ac:dyDescent="0.2">
      <c r="A2510" s="1"/>
      <c r="B2510" s="1"/>
      <c r="C2510" s="1"/>
      <c r="D2510" s="2"/>
      <c r="E2510" s="1"/>
      <c r="F2510" s="1"/>
    </row>
    <row r="2511" spans="1:6" x14ac:dyDescent="0.2">
      <c r="A2511" s="1"/>
      <c r="B2511" s="1"/>
      <c r="C2511" s="1"/>
      <c r="D2511" s="2"/>
      <c r="E2511" s="1"/>
      <c r="F2511" s="1"/>
    </row>
    <row r="2512" spans="1:6" x14ac:dyDescent="0.2">
      <c r="A2512" s="1"/>
      <c r="B2512" s="1"/>
      <c r="C2512" s="1"/>
      <c r="D2512" s="2"/>
      <c r="E2512" s="1"/>
      <c r="F2512" s="1"/>
    </row>
    <row r="2513" spans="1:6" x14ac:dyDescent="0.2">
      <c r="A2513" s="1"/>
      <c r="B2513" s="1"/>
      <c r="C2513" s="1"/>
      <c r="D2513" s="2"/>
      <c r="E2513" s="1"/>
      <c r="F2513" s="1"/>
    </row>
    <row r="2514" spans="1:6" x14ac:dyDescent="0.2">
      <c r="A2514" s="1"/>
      <c r="B2514" s="1"/>
      <c r="C2514" s="1"/>
      <c r="D2514" s="2"/>
      <c r="E2514" s="1"/>
      <c r="F2514" s="1"/>
    </row>
    <row r="2515" spans="1:6" x14ac:dyDescent="0.2">
      <c r="A2515" s="1"/>
      <c r="B2515" s="1"/>
      <c r="C2515" s="1"/>
      <c r="D2515" s="2"/>
      <c r="E2515" s="1"/>
      <c r="F2515" s="1"/>
    </row>
    <row r="2516" spans="1:6" x14ac:dyDescent="0.2">
      <c r="A2516" s="1"/>
      <c r="B2516" s="1"/>
      <c r="C2516" s="1"/>
      <c r="D2516" s="2"/>
      <c r="E2516" s="1"/>
      <c r="F2516" s="1"/>
    </row>
    <row r="2517" spans="1:6" x14ac:dyDescent="0.2">
      <c r="A2517" s="1"/>
      <c r="B2517" s="1"/>
      <c r="C2517" s="1"/>
      <c r="D2517" s="2"/>
      <c r="E2517" s="1"/>
      <c r="F2517" s="1"/>
    </row>
    <row r="2518" spans="1:6" x14ac:dyDescent="0.2">
      <c r="A2518" s="1"/>
      <c r="B2518" s="1"/>
      <c r="C2518" s="1"/>
      <c r="D2518" s="2"/>
      <c r="E2518" s="1"/>
      <c r="F2518" s="1"/>
    </row>
    <row r="2519" spans="1:6" x14ac:dyDescent="0.2">
      <c r="A2519" s="1"/>
      <c r="B2519" s="1"/>
      <c r="C2519" s="1"/>
      <c r="D2519" s="2"/>
      <c r="E2519" s="1"/>
      <c r="F2519" s="1"/>
    </row>
    <row r="2520" spans="1:6" x14ac:dyDescent="0.2">
      <c r="A2520" s="1"/>
      <c r="B2520" s="1"/>
      <c r="C2520" s="1"/>
      <c r="D2520" s="2"/>
      <c r="E2520" s="1"/>
      <c r="F2520" s="1"/>
    </row>
    <row r="2521" spans="1:6" x14ac:dyDescent="0.2">
      <c r="A2521" s="1"/>
      <c r="B2521" s="1"/>
      <c r="C2521" s="1"/>
      <c r="D2521" s="2"/>
      <c r="E2521" s="1"/>
      <c r="F2521" s="1"/>
    </row>
    <row r="2522" spans="1:6" x14ac:dyDescent="0.2">
      <c r="A2522" s="1"/>
      <c r="B2522" s="1"/>
      <c r="C2522" s="1"/>
      <c r="D2522" s="2"/>
      <c r="E2522" s="1"/>
      <c r="F2522" s="1"/>
    </row>
    <row r="2523" spans="1:6" x14ac:dyDescent="0.2">
      <c r="A2523" s="1"/>
      <c r="B2523" s="1"/>
      <c r="C2523" s="1"/>
      <c r="D2523" s="2"/>
      <c r="E2523" s="1"/>
      <c r="F2523" s="1"/>
    </row>
    <row r="2524" spans="1:6" x14ac:dyDescent="0.2">
      <c r="A2524" s="1"/>
      <c r="B2524" s="1"/>
      <c r="C2524" s="1"/>
      <c r="D2524" s="2"/>
      <c r="E2524" s="1"/>
      <c r="F2524" s="1"/>
    </row>
    <row r="2525" spans="1:6" x14ac:dyDescent="0.2">
      <c r="A2525" s="1"/>
      <c r="B2525" s="1"/>
      <c r="C2525" s="1"/>
      <c r="D2525" s="2"/>
      <c r="E2525" s="1"/>
      <c r="F2525" s="1"/>
    </row>
    <row r="2526" spans="1:6" x14ac:dyDescent="0.2">
      <c r="A2526" s="1"/>
      <c r="B2526" s="1"/>
      <c r="C2526" s="1"/>
      <c r="D2526" s="2"/>
      <c r="E2526" s="1"/>
      <c r="F2526" s="1"/>
    </row>
    <row r="2527" spans="1:6" x14ac:dyDescent="0.2">
      <c r="A2527" s="1"/>
      <c r="B2527" s="1"/>
      <c r="C2527" s="1"/>
      <c r="D2527" s="2"/>
      <c r="E2527" s="1"/>
      <c r="F2527" s="1"/>
    </row>
    <row r="2528" spans="1:6" x14ac:dyDescent="0.2">
      <c r="A2528" s="1"/>
      <c r="B2528" s="1"/>
      <c r="C2528" s="1"/>
      <c r="D2528" s="2"/>
      <c r="E2528" s="1"/>
      <c r="F2528" s="1"/>
    </row>
    <row r="2529" spans="1:6" x14ac:dyDescent="0.2">
      <c r="A2529" s="1"/>
      <c r="B2529" s="1"/>
      <c r="C2529" s="1"/>
      <c r="D2529" s="2"/>
      <c r="E2529" s="1"/>
      <c r="F2529" s="1"/>
    </row>
    <row r="2530" spans="1:6" x14ac:dyDescent="0.2">
      <c r="A2530" s="1"/>
      <c r="B2530" s="1"/>
      <c r="C2530" s="1"/>
      <c r="D2530" s="2"/>
      <c r="E2530" s="1"/>
      <c r="F2530" s="1"/>
    </row>
    <row r="2531" spans="1:6" x14ac:dyDescent="0.2">
      <c r="A2531" s="1"/>
      <c r="B2531" s="1"/>
      <c r="C2531" s="1"/>
      <c r="D2531" s="2"/>
      <c r="E2531" s="1"/>
      <c r="F2531" s="1"/>
    </row>
    <row r="2532" spans="1:6" x14ac:dyDescent="0.2">
      <c r="A2532" s="1"/>
      <c r="B2532" s="1"/>
      <c r="C2532" s="1"/>
      <c r="D2532" s="2"/>
      <c r="E2532" s="1"/>
      <c r="F2532" s="1"/>
    </row>
    <row r="2533" spans="1:6" x14ac:dyDescent="0.2">
      <c r="A2533" s="1"/>
      <c r="B2533" s="1"/>
      <c r="C2533" s="1"/>
      <c r="D2533" s="2"/>
      <c r="E2533" s="1"/>
      <c r="F2533" s="1"/>
    </row>
    <row r="2534" spans="1:6" x14ac:dyDescent="0.2">
      <c r="A2534" s="1"/>
      <c r="B2534" s="1"/>
      <c r="C2534" s="1"/>
      <c r="D2534" s="2"/>
      <c r="E2534" s="1"/>
      <c r="F2534" s="1"/>
    </row>
    <row r="2535" spans="1:6" x14ac:dyDescent="0.2">
      <c r="A2535" s="1"/>
      <c r="B2535" s="1"/>
      <c r="C2535" s="1"/>
      <c r="D2535" s="2"/>
      <c r="E2535" s="1"/>
      <c r="F2535" s="1"/>
    </row>
    <row r="2536" spans="1:6" x14ac:dyDescent="0.2">
      <c r="A2536" s="1"/>
      <c r="B2536" s="1"/>
      <c r="C2536" s="1"/>
      <c r="D2536" s="2"/>
      <c r="E2536" s="1"/>
      <c r="F2536" s="1"/>
    </row>
    <row r="2537" spans="1:6" x14ac:dyDescent="0.2">
      <c r="A2537" s="1"/>
      <c r="B2537" s="1"/>
      <c r="C2537" s="1"/>
      <c r="D2537" s="2"/>
      <c r="E2537" s="1"/>
      <c r="F2537" s="1"/>
    </row>
    <row r="2538" spans="1:6" x14ac:dyDescent="0.2">
      <c r="A2538" s="1"/>
      <c r="B2538" s="1"/>
      <c r="C2538" s="1"/>
      <c r="D2538" s="2"/>
      <c r="E2538" s="1"/>
      <c r="F2538" s="1"/>
    </row>
    <row r="2539" spans="1:6" x14ac:dyDescent="0.2">
      <c r="A2539" s="1"/>
      <c r="B2539" s="1"/>
      <c r="C2539" s="1"/>
      <c r="D2539" s="2"/>
      <c r="E2539" s="1"/>
      <c r="F2539" s="1"/>
    </row>
    <row r="2540" spans="1:6" x14ac:dyDescent="0.2">
      <c r="A2540" s="1"/>
      <c r="B2540" s="1"/>
      <c r="C2540" s="1"/>
      <c r="D2540" s="2"/>
      <c r="E2540" s="1"/>
      <c r="F2540" s="1"/>
    </row>
    <row r="2541" spans="1:6" x14ac:dyDescent="0.2">
      <c r="A2541" s="1"/>
      <c r="B2541" s="1"/>
      <c r="C2541" s="1"/>
      <c r="D2541" s="2"/>
      <c r="E2541" s="1"/>
      <c r="F2541" s="1"/>
    </row>
    <row r="2542" spans="1:6" x14ac:dyDescent="0.2">
      <c r="A2542" s="1"/>
      <c r="B2542" s="1"/>
      <c r="C2542" s="1"/>
      <c r="D2542" s="2"/>
      <c r="E2542" s="1"/>
      <c r="F2542" s="1"/>
    </row>
    <row r="2543" spans="1:6" x14ac:dyDescent="0.2">
      <c r="A2543" s="1"/>
      <c r="B2543" s="1"/>
      <c r="C2543" s="1"/>
      <c r="D2543" s="2"/>
      <c r="E2543" s="1"/>
      <c r="F2543" s="1"/>
    </row>
    <row r="2544" spans="1:6" x14ac:dyDescent="0.2">
      <c r="A2544" s="1"/>
      <c r="B2544" s="1"/>
      <c r="C2544" s="1"/>
      <c r="D2544" s="2"/>
      <c r="E2544" s="1"/>
      <c r="F2544" s="1"/>
    </row>
    <row r="2545" spans="1:6" x14ac:dyDescent="0.2">
      <c r="A2545" s="1"/>
      <c r="B2545" s="1"/>
      <c r="C2545" s="1"/>
      <c r="D2545" s="2"/>
      <c r="E2545" s="1"/>
      <c r="F2545" s="1"/>
    </row>
    <row r="2546" spans="1:6" x14ac:dyDescent="0.2">
      <c r="A2546" s="1"/>
      <c r="B2546" s="1"/>
      <c r="C2546" s="1"/>
      <c r="D2546" s="2"/>
      <c r="E2546" s="1"/>
      <c r="F2546" s="1"/>
    </row>
    <row r="2547" spans="1:6" x14ac:dyDescent="0.2">
      <c r="A2547" s="1"/>
      <c r="B2547" s="1"/>
      <c r="C2547" s="1"/>
      <c r="D2547" s="2"/>
      <c r="E2547" s="1"/>
      <c r="F2547" s="1"/>
    </row>
    <row r="2548" spans="1:6" x14ac:dyDescent="0.2">
      <c r="A2548" s="1"/>
      <c r="B2548" s="1"/>
      <c r="C2548" s="1"/>
      <c r="D2548" s="2"/>
      <c r="E2548" s="1"/>
      <c r="F2548" s="1"/>
    </row>
    <row r="2549" spans="1:6" x14ac:dyDescent="0.2">
      <c r="A2549" s="1"/>
      <c r="B2549" s="1"/>
      <c r="C2549" s="1"/>
      <c r="D2549" s="2"/>
      <c r="E2549" s="1"/>
      <c r="F2549" s="1"/>
    </row>
    <row r="2550" spans="1:6" x14ac:dyDescent="0.2">
      <c r="A2550" s="1"/>
      <c r="B2550" s="1"/>
      <c r="C2550" s="1"/>
      <c r="D2550" s="2"/>
      <c r="E2550" s="1"/>
      <c r="F2550" s="1"/>
    </row>
    <row r="2551" spans="1:6" x14ac:dyDescent="0.2">
      <c r="A2551" s="1"/>
      <c r="B2551" s="1"/>
      <c r="C2551" s="1"/>
      <c r="D2551" s="2"/>
      <c r="E2551" s="1"/>
      <c r="F2551" s="1"/>
    </row>
    <row r="2552" spans="1:6" x14ac:dyDescent="0.2">
      <c r="A2552" s="1"/>
      <c r="B2552" s="1"/>
      <c r="C2552" s="1"/>
      <c r="D2552" s="2"/>
      <c r="E2552" s="1"/>
      <c r="F2552" s="1"/>
    </row>
    <row r="2553" spans="1:6" x14ac:dyDescent="0.2">
      <c r="A2553" s="1"/>
      <c r="B2553" s="1"/>
      <c r="C2553" s="1"/>
      <c r="D2553" s="2"/>
      <c r="E2553" s="1"/>
      <c r="F2553" s="1"/>
    </row>
    <row r="2554" spans="1:6" x14ac:dyDescent="0.2">
      <c r="A2554" s="1"/>
      <c r="B2554" s="1"/>
      <c r="C2554" s="1"/>
      <c r="D2554" s="2"/>
      <c r="E2554" s="1"/>
      <c r="F2554" s="1"/>
    </row>
    <row r="2555" spans="1:6" x14ac:dyDescent="0.2">
      <c r="A2555" s="1"/>
      <c r="B2555" s="1"/>
      <c r="C2555" s="1"/>
      <c r="D2555" s="2"/>
      <c r="E2555" s="1"/>
      <c r="F2555" s="1"/>
    </row>
    <row r="2556" spans="1:6" x14ac:dyDescent="0.2">
      <c r="A2556" s="1"/>
      <c r="B2556" s="1"/>
      <c r="C2556" s="1"/>
      <c r="D2556" s="2"/>
      <c r="E2556" s="1"/>
      <c r="F2556" s="1"/>
    </row>
    <row r="2557" spans="1:6" x14ac:dyDescent="0.2">
      <c r="A2557" s="1"/>
      <c r="B2557" s="1"/>
      <c r="C2557" s="1"/>
      <c r="D2557" s="2"/>
      <c r="E2557" s="1"/>
      <c r="F2557" s="1"/>
    </row>
    <row r="2558" spans="1:6" x14ac:dyDescent="0.2">
      <c r="A2558" s="1"/>
      <c r="B2558" s="1"/>
      <c r="C2558" s="1"/>
      <c r="D2558" s="2"/>
      <c r="E2558" s="1"/>
      <c r="F2558" s="1"/>
    </row>
    <row r="2559" spans="1:6" x14ac:dyDescent="0.2">
      <c r="A2559" s="1"/>
      <c r="B2559" s="1"/>
      <c r="C2559" s="1"/>
      <c r="D2559" s="2"/>
      <c r="E2559" s="1"/>
      <c r="F2559" s="1"/>
    </row>
    <row r="2560" spans="1:6" x14ac:dyDescent="0.2">
      <c r="A2560" s="1"/>
      <c r="B2560" s="1"/>
      <c r="C2560" s="1"/>
      <c r="D2560" s="2"/>
      <c r="E2560" s="1"/>
      <c r="F2560" s="1"/>
    </row>
    <row r="2561" spans="1:6" x14ac:dyDescent="0.2">
      <c r="A2561" s="1"/>
      <c r="B2561" s="1"/>
      <c r="C2561" s="1"/>
      <c r="D2561" s="2"/>
      <c r="E2561" s="1"/>
      <c r="F2561" s="1"/>
    </row>
    <row r="2562" spans="1:6" x14ac:dyDescent="0.2">
      <c r="A2562" s="1"/>
      <c r="B2562" s="1"/>
      <c r="C2562" s="1"/>
      <c r="D2562" s="2"/>
      <c r="E2562" s="1"/>
      <c r="F2562" s="1"/>
    </row>
    <row r="2563" spans="1:6" x14ac:dyDescent="0.2">
      <c r="A2563" s="1"/>
      <c r="B2563" s="1"/>
      <c r="C2563" s="1"/>
      <c r="D2563" s="2"/>
      <c r="E2563" s="1"/>
      <c r="F2563" s="1"/>
    </row>
    <row r="2564" spans="1:6" x14ac:dyDescent="0.2">
      <c r="A2564" s="1"/>
      <c r="B2564" s="1"/>
      <c r="C2564" s="1"/>
      <c r="D2564" s="2"/>
      <c r="E2564" s="1"/>
      <c r="F2564" s="1"/>
    </row>
    <row r="2565" spans="1:6" x14ac:dyDescent="0.2">
      <c r="A2565" s="1"/>
      <c r="B2565" s="1"/>
      <c r="C2565" s="1"/>
      <c r="D2565" s="2"/>
      <c r="E2565" s="1"/>
      <c r="F2565" s="1"/>
    </row>
    <row r="2566" spans="1:6" x14ac:dyDescent="0.2">
      <c r="A2566" s="1"/>
      <c r="B2566" s="1"/>
      <c r="C2566" s="1"/>
      <c r="D2566" s="2"/>
      <c r="E2566" s="1"/>
      <c r="F2566" s="1"/>
    </row>
    <row r="2567" spans="1:6" x14ac:dyDescent="0.2">
      <c r="A2567" s="1"/>
      <c r="B2567" s="1"/>
      <c r="C2567" s="1"/>
      <c r="D2567" s="2"/>
      <c r="E2567" s="1"/>
      <c r="F2567" s="1"/>
    </row>
    <row r="2568" spans="1:6" x14ac:dyDescent="0.2">
      <c r="A2568" s="1"/>
      <c r="B2568" s="1"/>
      <c r="C2568" s="1"/>
      <c r="D2568" s="2"/>
      <c r="E2568" s="1"/>
      <c r="F2568" s="1"/>
    </row>
    <row r="2569" spans="1:6" x14ac:dyDescent="0.2">
      <c r="A2569" s="1"/>
      <c r="B2569" s="1"/>
      <c r="C2569" s="1"/>
      <c r="D2569" s="2"/>
      <c r="E2569" s="1"/>
      <c r="F2569" s="1"/>
    </row>
    <row r="2570" spans="1:6" x14ac:dyDescent="0.2">
      <c r="A2570" s="1"/>
      <c r="B2570" s="1"/>
      <c r="C2570" s="1"/>
      <c r="D2570" s="2"/>
      <c r="E2570" s="1"/>
      <c r="F2570" s="1"/>
    </row>
    <row r="2571" spans="1:6" x14ac:dyDescent="0.2">
      <c r="A2571" s="1"/>
      <c r="B2571" s="1"/>
      <c r="C2571" s="1"/>
      <c r="D2571" s="2"/>
      <c r="E2571" s="1"/>
      <c r="F2571" s="1"/>
    </row>
    <row r="2572" spans="1:6" x14ac:dyDescent="0.2">
      <c r="A2572" s="1"/>
      <c r="B2572" s="1"/>
      <c r="C2572" s="1"/>
      <c r="D2572" s="2"/>
      <c r="E2572" s="1"/>
      <c r="F2572" s="1"/>
    </row>
    <row r="2573" spans="1:6" x14ac:dyDescent="0.2">
      <c r="A2573" s="1"/>
      <c r="B2573" s="1"/>
      <c r="C2573" s="1"/>
      <c r="D2573" s="2"/>
      <c r="E2573" s="1"/>
      <c r="F2573" s="1"/>
    </row>
    <row r="2574" spans="1:6" x14ac:dyDescent="0.2">
      <c r="A2574" s="1"/>
      <c r="B2574" s="1"/>
      <c r="C2574" s="1"/>
      <c r="D2574" s="2"/>
      <c r="E2574" s="1"/>
      <c r="F2574" s="1"/>
    </row>
    <row r="2575" spans="1:6" x14ac:dyDescent="0.2">
      <c r="A2575" s="1"/>
      <c r="B2575" s="1"/>
      <c r="C2575" s="1"/>
      <c r="D2575" s="2"/>
      <c r="E2575" s="1"/>
      <c r="F2575" s="1"/>
    </row>
    <row r="2576" spans="1:6" x14ac:dyDescent="0.2">
      <c r="A2576" s="1"/>
      <c r="B2576" s="1"/>
      <c r="C2576" s="1"/>
      <c r="D2576" s="2"/>
      <c r="E2576" s="1"/>
      <c r="F2576" s="1"/>
    </row>
    <row r="2577" spans="1:6" x14ac:dyDescent="0.2">
      <c r="A2577" s="1"/>
      <c r="B2577" s="1"/>
      <c r="C2577" s="1"/>
      <c r="D2577" s="2"/>
      <c r="E2577" s="1"/>
      <c r="F2577" s="1"/>
    </row>
    <row r="2578" spans="1:6" x14ac:dyDescent="0.2">
      <c r="A2578" s="1"/>
      <c r="B2578" s="1"/>
      <c r="C2578" s="1"/>
      <c r="D2578" s="2"/>
      <c r="E2578" s="1"/>
      <c r="F2578" s="1"/>
    </row>
    <row r="2579" spans="1:6" x14ac:dyDescent="0.2">
      <c r="A2579" s="1"/>
      <c r="B2579" s="1"/>
      <c r="C2579" s="1"/>
      <c r="D2579" s="2"/>
      <c r="E2579" s="1"/>
      <c r="F2579" s="1"/>
    </row>
    <row r="2580" spans="1:6" x14ac:dyDescent="0.2">
      <c r="A2580" s="1"/>
      <c r="B2580" s="1"/>
      <c r="C2580" s="1"/>
      <c r="D2580" s="2"/>
      <c r="E2580" s="1"/>
      <c r="F2580" s="1"/>
    </row>
    <row r="2581" spans="1:6" x14ac:dyDescent="0.2">
      <c r="A2581" s="1"/>
      <c r="B2581" s="1"/>
      <c r="C2581" s="1"/>
      <c r="D2581" s="2"/>
      <c r="E2581" s="1"/>
      <c r="F2581" s="1"/>
    </row>
    <row r="2582" spans="1:6" x14ac:dyDescent="0.2">
      <c r="A2582" s="1"/>
      <c r="B2582" s="1"/>
      <c r="C2582" s="1"/>
      <c r="D2582" s="2"/>
      <c r="E2582" s="1"/>
      <c r="F2582" s="1"/>
    </row>
    <row r="2583" spans="1:6" x14ac:dyDescent="0.2">
      <c r="A2583" s="1"/>
      <c r="B2583" s="1"/>
      <c r="C2583" s="1"/>
      <c r="D2583" s="2"/>
      <c r="E2583" s="1"/>
      <c r="F2583" s="1"/>
    </row>
    <row r="2584" spans="1:6" x14ac:dyDescent="0.2">
      <c r="A2584" s="1"/>
      <c r="B2584" s="1"/>
      <c r="C2584" s="1"/>
      <c r="D2584" s="2"/>
      <c r="E2584" s="1"/>
      <c r="F2584" s="1"/>
    </row>
    <row r="2585" spans="1:6" x14ac:dyDescent="0.2">
      <c r="A2585" s="1"/>
      <c r="B2585" s="1"/>
      <c r="C2585" s="1"/>
      <c r="D2585" s="2"/>
      <c r="E2585" s="1"/>
      <c r="F2585" s="1"/>
    </row>
    <row r="2586" spans="1:6" x14ac:dyDescent="0.2">
      <c r="A2586" s="1"/>
      <c r="B2586" s="1"/>
      <c r="C2586" s="1"/>
      <c r="D2586" s="2"/>
      <c r="E2586" s="1"/>
      <c r="F2586" s="1"/>
    </row>
    <row r="2587" spans="1:6" x14ac:dyDescent="0.2">
      <c r="A2587" s="1"/>
      <c r="B2587" s="1"/>
      <c r="C2587" s="1"/>
      <c r="D2587" s="2"/>
      <c r="E2587" s="1"/>
      <c r="F2587" s="1"/>
    </row>
    <row r="2588" spans="1:6" x14ac:dyDescent="0.2">
      <c r="A2588" s="1"/>
      <c r="B2588" s="1"/>
      <c r="C2588" s="1"/>
      <c r="D2588" s="2"/>
      <c r="E2588" s="1"/>
      <c r="F2588" s="1"/>
    </row>
    <row r="2589" spans="1:6" x14ac:dyDescent="0.2">
      <c r="A2589" s="1"/>
      <c r="B2589" s="1"/>
      <c r="C2589" s="1"/>
      <c r="D2589" s="2"/>
      <c r="E2589" s="1"/>
      <c r="F2589" s="1"/>
    </row>
    <row r="2590" spans="1:6" x14ac:dyDescent="0.2">
      <c r="A2590" s="1"/>
      <c r="B2590" s="1"/>
      <c r="C2590" s="1"/>
      <c r="D2590" s="2"/>
      <c r="E2590" s="1"/>
      <c r="F2590" s="1"/>
    </row>
    <row r="2591" spans="1:6" x14ac:dyDescent="0.2">
      <c r="A2591" s="1"/>
      <c r="B2591" s="1"/>
      <c r="C2591" s="1"/>
      <c r="D2591" s="2"/>
      <c r="E2591" s="1"/>
      <c r="F2591" s="1"/>
    </row>
    <row r="2592" spans="1:6" x14ac:dyDescent="0.2">
      <c r="A2592" s="1"/>
      <c r="B2592" s="1"/>
      <c r="C2592" s="1"/>
      <c r="D2592" s="2"/>
      <c r="E2592" s="1"/>
      <c r="F2592" s="1"/>
    </row>
    <row r="2593" spans="1:6" x14ac:dyDescent="0.2">
      <c r="A2593" s="1"/>
      <c r="B2593" s="1"/>
      <c r="C2593" s="1"/>
      <c r="D2593" s="2"/>
      <c r="E2593" s="1"/>
      <c r="F2593" s="1"/>
    </row>
    <row r="2594" spans="1:6" x14ac:dyDescent="0.2">
      <c r="A2594" s="1"/>
      <c r="B2594" s="1"/>
      <c r="C2594" s="1"/>
      <c r="D2594" s="2"/>
      <c r="E2594" s="1"/>
      <c r="F2594" s="1"/>
    </row>
    <row r="2595" spans="1:6" x14ac:dyDescent="0.2">
      <c r="A2595" s="1"/>
      <c r="B2595" s="1"/>
      <c r="C2595" s="1"/>
      <c r="D2595" s="2"/>
      <c r="E2595" s="1"/>
      <c r="F2595" s="1"/>
    </row>
    <row r="2596" spans="1:6" x14ac:dyDescent="0.2">
      <c r="A2596" s="1"/>
      <c r="B2596" s="1"/>
      <c r="C2596" s="1"/>
      <c r="D2596" s="2"/>
      <c r="E2596" s="1"/>
      <c r="F2596" s="1"/>
    </row>
    <row r="2597" spans="1:6" x14ac:dyDescent="0.2">
      <c r="A2597" s="1"/>
      <c r="B2597" s="1"/>
      <c r="C2597" s="1"/>
      <c r="D2597" s="2"/>
      <c r="E2597" s="1"/>
      <c r="F2597" s="1"/>
    </row>
    <row r="2598" spans="1:6" x14ac:dyDescent="0.2">
      <c r="A2598" s="1"/>
      <c r="B2598" s="1"/>
      <c r="C2598" s="1"/>
      <c r="D2598" s="2"/>
      <c r="E2598" s="1"/>
      <c r="F2598" s="1"/>
    </row>
    <row r="2599" spans="1:6" x14ac:dyDescent="0.2">
      <c r="A2599" s="1"/>
      <c r="B2599" s="1"/>
      <c r="C2599" s="1"/>
      <c r="D2599" s="2"/>
      <c r="E2599" s="1"/>
      <c r="F2599" s="1"/>
    </row>
    <row r="2600" spans="1:6" x14ac:dyDescent="0.2">
      <c r="A2600" s="1"/>
      <c r="B2600" s="1"/>
      <c r="C2600" s="1"/>
      <c r="D2600" s="2"/>
      <c r="E2600" s="1"/>
      <c r="F2600" s="1"/>
    </row>
    <row r="2601" spans="1:6" x14ac:dyDescent="0.2">
      <c r="A2601" s="1"/>
      <c r="B2601" s="1"/>
      <c r="C2601" s="1"/>
      <c r="D2601" s="2"/>
      <c r="E2601" s="1"/>
      <c r="F2601" s="1"/>
    </row>
    <row r="2602" spans="1:6" x14ac:dyDescent="0.2">
      <c r="A2602" s="1"/>
      <c r="B2602" s="1"/>
      <c r="C2602" s="1"/>
      <c r="D2602" s="2"/>
      <c r="E2602" s="1"/>
      <c r="F2602" s="1"/>
    </row>
    <row r="2603" spans="1:6" x14ac:dyDescent="0.2">
      <c r="A2603" s="1"/>
      <c r="B2603" s="1"/>
      <c r="C2603" s="1"/>
      <c r="D2603" s="2"/>
      <c r="E2603" s="1"/>
      <c r="F2603" s="1"/>
    </row>
    <row r="2604" spans="1:6" x14ac:dyDescent="0.2">
      <c r="A2604" s="1"/>
      <c r="B2604" s="1"/>
      <c r="C2604" s="1"/>
      <c r="D2604" s="2"/>
      <c r="E2604" s="1"/>
      <c r="F2604" s="1"/>
    </row>
    <row r="2605" spans="1:6" x14ac:dyDescent="0.2">
      <c r="A2605" s="1"/>
      <c r="B2605" s="1"/>
      <c r="C2605" s="1"/>
      <c r="D2605" s="2"/>
      <c r="E2605" s="1"/>
      <c r="F2605" s="1"/>
    </row>
    <row r="2606" spans="1:6" x14ac:dyDescent="0.2">
      <c r="A2606" s="1"/>
      <c r="B2606" s="1"/>
      <c r="C2606" s="1"/>
      <c r="D2606" s="2"/>
      <c r="E2606" s="1"/>
      <c r="F2606" s="1"/>
    </row>
    <row r="2607" spans="1:6" x14ac:dyDescent="0.2">
      <c r="A2607" s="1"/>
      <c r="B2607" s="1"/>
      <c r="C2607" s="1"/>
      <c r="D2607" s="2"/>
      <c r="E2607" s="1"/>
      <c r="F2607" s="1"/>
    </row>
    <row r="2608" spans="1:6" x14ac:dyDescent="0.2">
      <c r="A2608" s="1"/>
      <c r="B2608" s="1"/>
      <c r="C2608" s="1"/>
      <c r="D2608" s="2"/>
      <c r="E2608" s="1"/>
      <c r="F2608" s="1"/>
    </row>
    <row r="2609" spans="1:6" x14ac:dyDescent="0.2">
      <c r="A2609" s="1"/>
      <c r="B2609" s="1"/>
      <c r="C2609" s="1"/>
      <c r="D2609" s="2"/>
      <c r="E2609" s="1"/>
      <c r="F2609" s="1"/>
    </row>
    <row r="2610" spans="1:6" x14ac:dyDescent="0.2">
      <c r="A2610" s="1"/>
      <c r="B2610" s="1"/>
      <c r="C2610" s="1"/>
      <c r="D2610" s="2"/>
      <c r="E2610" s="1"/>
      <c r="F2610" s="1"/>
    </row>
    <row r="2611" spans="1:6" x14ac:dyDescent="0.2">
      <c r="A2611" s="1"/>
      <c r="B2611" s="1"/>
      <c r="C2611" s="1"/>
      <c r="D2611" s="2"/>
      <c r="E2611" s="1"/>
      <c r="F2611" s="1"/>
    </row>
    <row r="2612" spans="1:6" x14ac:dyDescent="0.2">
      <c r="A2612" s="1"/>
      <c r="B2612" s="1"/>
      <c r="C2612" s="1"/>
      <c r="D2612" s="2"/>
      <c r="E2612" s="1"/>
      <c r="F2612" s="1"/>
    </row>
    <row r="2613" spans="1:6" x14ac:dyDescent="0.2">
      <c r="A2613" s="1"/>
      <c r="B2613" s="1"/>
      <c r="C2613" s="1"/>
      <c r="D2613" s="2"/>
      <c r="E2613" s="1"/>
      <c r="F2613" s="1"/>
    </row>
    <row r="2614" spans="1:6" x14ac:dyDescent="0.2">
      <c r="A2614" s="1"/>
      <c r="B2614" s="1"/>
      <c r="C2614" s="1"/>
      <c r="D2614" s="2"/>
      <c r="E2614" s="1"/>
      <c r="F2614" s="1"/>
    </row>
    <row r="2615" spans="1:6" x14ac:dyDescent="0.2">
      <c r="A2615" s="1"/>
      <c r="B2615" s="1"/>
      <c r="C2615" s="1"/>
      <c r="D2615" s="2"/>
      <c r="E2615" s="1"/>
      <c r="F2615" s="1"/>
    </row>
    <row r="2616" spans="1:6" x14ac:dyDescent="0.2">
      <c r="A2616" s="1"/>
      <c r="B2616" s="1"/>
      <c r="C2616" s="1"/>
      <c r="D2616" s="2"/>
      <c r="E2616" s="1"/>
      <c r="F2616" s="1"/>
    </row>
    <row r="2617" spans="1:6" x14ac:dyDescent="0.2">
      <c r="A2617" s="1"/>
      <c r="B2617" s="1"/>
      <c r="C2617" s="1"/>
      <c r="D2617" s="2"/>
      <c r="E2617" s="1"/>
      <c r="F2617" s="1"/>
    </row>
    <row r="2618" spans="1:6" x14ac:dyDescent="0.2">
      <c r="A2618" s="1"/>
      <c r="B2618" s="1"/>
      <c r="C2618" s="1"/>
      <c r="D2618" s="2"/>
      <c r="E2618" s="1"/>
      <c r="F2618" s="1"/>
    </row>
    <row r="2619" spans="1:6" x14ac:dyDescent="0.2">
      <c r="A2619" s="1"/>
      <c r="B2619" s="1"/>
      <c r="C2619" s="1"/>
      <c r="D2619" s="2"/>
      <c r="E2619" s="1"/>
      <c r="F2619" s="1"/>
    </row>
    <row r="2620" spans="1:6" x14ac:dyDescent="0.2">
      <c r="A2620" s="1"/>
      <c r="B2620" s="1"/>
      <c r="C2620" s="1"/>
      <c r="D2620" s="2"/>
      <c r="E2620" s="1"/>
      <c r="F2620" s="1"/>
    </row>
    <row r="2621" spans="1:6" x14ac:dyDescent="0.2">
      <c r="A2621" s="1"/>
      <c r="B2621" s="1"/>
      <c r="C2621" s="1"/>
      <c r="D2621" s="2"/>
      <c r="E2621" s="1"/>
      <c r="F2621" s="1"/>
    </row>
    <row r="2622" spans="1:6" x14ac:dyDescent="0.2">
      <c r="A2622" s="1"/>
      <c r="B2622" s="1"/>
      <c r="C2622" s="1"/>
      <c r="D2622" s="2"/>
      <c r="E2622" s="1"/>
      <c r="F2622" s="1"/>
    </row>
    <row r="2623" spans="1:6" x14ac:dyDescent="0.2">
      <c r="A2623" s="1"/>
      <c r="B2623" s="1"/>
      <c r="C2623" s="1"/>
      <c r="D2623" s="2"/>
      <c r="E2623" s="1"/>
      <c r="F2623" s="1"/>
    </row>
    <row r="2624" spans="1:6" x14ac:dyDescent="0.2">
      <c r="A2624" s="1"/>
      <c r="B2624" s="1"/>
      <c r="C2624" s="1"/>
      <c r="D2624" s="2"/>
      <c r="E2624" s="1"/>
      <c r="F2624" s="1"/>
    </row>
    <row r="2625" spans="1:6" x14ac:dyDescent="0.2">
      <c r="A2625" s="1"/>
      <c r="B2625" s="1"/>
      <c r="C2625" s="1"/>
      <c r="D2625" s="2"/>
      <c r="E2625" s="1"/>
      <c r="F2625" s="1"/>
    </row>
    <row r="2626" spans="1:6" x14ac:dyDescent="0.2">
      <c r="A2626" s="1"/>
      <c r="B2626" s="1"/>
      <c r="C2626" s="1"/>
      <c r="D2626" s="2"/>
      <c r="E2626" s="1"/>
      <c r="F2626" s="1"/>
    </row>
    <row r="2627" spans="1:6" x14ac:dyDescent="0.2">
      <c r="A2627" s="1"/>
      <c r="B2627" s="1"/>
      <c r="C2627" s="1"/>
      <c r="D2627" s="2"/>
      <c r="E2627" s="1"/>
      <c r="F2627" s="1"/>
    </row>
    <row r="2628" spans="1:6" x14ac:dyDescent="0.2">
      <c r="A2628" s="1"/>
      <c r="B2628" s="1"/>
      <c r="C2628" s="1"/>
      <c r="D2628" s="2"/>
      <c r="E2628" s="1"/>
      <c r="F2628" s="1"/>
    </row>
    <row r="2629" spans="1:6" x14ac:dyDescent="0.2">
      <c r="A2629" s="1"/>
      <c r="B2629" s="1"/>
      <c r="C2629" s="1"/>
      <c r="D2629" s="2"/>
      <c r="E2629" s="1"/>
      <c r="F2629" s="1"/>
    </row>
    <row r="2630" spans="1:6" x14ac:dyDescent="0.2">
      <c r="A2630" s="1"/>
      <c r="B2630" s="1"/>
      <c r="C2630" s="1"/>
      <c r="D2630" s="2"/>
      <c r="E2630" s="1"/>
      <c r="F2630" s="1"/>
    </row>
    <row r="2631" spans="1:6" x14ac:dyDescent="0.2">
      <c r="A2631" s="1"/>
      <c r="B2631" s="1"/>
      <c r="C2631" s="1"/>
      <c r="D2631" s="2"/>
      <c r="E2631" s="1"/>
      <c r="F2631" s="1"/>
    </row>
    <row r="2632" spans="1:6" x14ac:dyDescent="0.2">
      <c r="A2632" s="1"/>
      <c r="B2632" s="1"/>
      <c r="C2632" s="1"/>
      <c r="D2632" s="2"/>
      <c r="E2632" s="1"/>
      <c r="F2632" s="1"/>
    </row>
    <row r="2633" spans="1:6" x14ac:dyDescent="0.2">
      <c r="A2633" s="1"/>
      <c r="B2633" s="1"/>
      <c r="C2633" s="1"/>
      <c r="D2633" s="2"/>
      <c r="E2633" s="1"/>
      <c r="F2633" s="1"/>
    </row>
    <row r="2634" spans="1:6" x14ac:dyDescent="0.2">
      <c r="A2634" s="1"/>
      <c r="B2634" s="1"/>
      <c r="C2634" s="1"/>
      <c r="D2634" s="2"/>
      <c r="E2634" s="1"/>
      <c r="F2634" s="1"/>
    </row>
    <row r="2635" spans="1:6" x14ac:dyDescent="0.2">
      <c r="A2635" s="1"/>
      <c r="B2635" s="1"/>
      <c r="C2635" s="1"/>
      <c r="D2635" s="2"/>
      <c r="E2635" s="1"/>
      <c r="F2635" s="1"/>
    </row>
    <row r="2636" spans="1:6" x14ac:dyDescent="0.2">
      <c r="A2636" s="1"/>
      <c r="B2636" s="1"/>
      <c r="C2636" s="1"/>
      <c r="D2636" s="2"/>
      <c r="E2636" s="1"/>
      <c r="F2636" s="1"/>
    </row>
    <row r="2637" spans="1:6" x14ac:dyDescent="0.2">
      <c r="A2637" s="1"/>
      <c r="B2637" s="1"/>
      <c r="C2637" s="1"/>
      <c r="D2637" s="2"/>
      <c r="E2637" s="1"/>
      <c r="F2637" s="1"/>
    </row>
    <row r="2638" spans="1:6" x14ac:dyDescent="0.2">
      <c r="A2638" s="1"/>
      <c r="B2638" s="1"/>
      <c r="C2638" s="1"/>
      <c r="D2638" s="2"/>
      <c r="E2638" s="1"/>
      <c r="F2638" s="1"/>
    </row>
    <row r="2639" spans="1:6" x14ac:dyDescent="0.2">
      <c r="A2639" s="1"/>
      <c r="B2639" s="1"/>
      <c r="C2639" s="1"/>
      <c r="D2639" s="2"/>
      <c r="E2639" s="1"/>
      <c r="F2639" s="1"/>
    </row>
    <row r="2640" spans="1:6" x14ac:dyDescent="0.2">
      <c r="A2640" s="1"/>
      <c r="B2640" s="1"/>
      <c r="C2640" s="1"/>
      <c r="D2640" s="2"/>
      <c r="E2640" s="1"/>
      <c r="F2640" s="1"/>
    </row>
    <row r="2641" spans="1:6" x14ac:dyDescent="0.2">
      <c r="A2641" s="1"/>
      <c r="B2641" s="1"/>
      <c r="C2641" s="1"/>
      <c r="D2641" s="2"/>
      <c r="E2641" s="1"/>
      <c r="F2641" s="1"/>
    </row>
    <row r="2642" spans="1:6" x14ac:dyDescent="0.2">
      <c r="A2642" s="1"/>
      <c r="B2642" s="1"/>
      <c r="C2642" s="1"/>
      <c r="D2642" s="2"/>
      <c r="E2642" s="1"/>
      <c r="F2642" s="1"/>
    </row>
    <row r="2643" spans="1:6" x14ac:dyDescent="0.2">
      <c r="A2643" s="1"/>
      <c r="B2643" s="1"/>
      <c r="C2643" s="1"/>
      <c r="D2643" s="2"/>
      <c r="E2643" s="1"/>
      <c r="F2643" s="1"/>
    </row>
    <row r="2644" spans="1:6" x14ac:dyDescent="0.2">
      <c r="A2644" s="1"/>
      <c r="B2644" s="1"/>
      <c r="C2644" s="1"/>
      <c r="D2644" s="2"/>
      <c r="E2644" s="1"/>
      <c r="F2644" s="1"/>
    </row>
    <row r="2645" spans="1:6" x14ac:dyDescent="0.2">
      <c r="A2645" s="1"/>
      <c r="B2645" s="1"/>
      <c r="C2645" s="1"/>
      <c r="D2645" s="2"/>
      <c r="E2645" s="1"/>
      <c r="F2645" s="1"/>
    </row>
    <row r="2646" spans="1:6" x14ac:dyDescent="0.2">
      <c r="A2646" s="1"/>
      <c r="B2646" s="1"/>
      <c r="C2646" s="1"/>
      <c r="D2646" s="2"/>
      <c r="E2646" s="1"/>
      <c r="F2646" s="1"/>
    </row>
    <row r="2647" spans="1:6" x14ac:dyDescent="0.2">
      <c r="A2647" s="1"/>
      <c r="B2647" s="1"/>
      <c r="C2647" s="1"/>
      <c r="D2647" s="2"/>
      <c r="E2647" s="1"/>
      <c r="F2647" s="1"/>
    </row>
    <row r="2648" spans="1:6" x14ac:dyDescent="0.2">
      <c r="A2648" s="1"/>
      <c r="B2648" s="1"/>
      <c r="C2648" s="1"/>
      <c r="D2648" s="2"/>
      <c r="E2648" s="1"/>
      <c r="F2648" s="1"/>
    </row>
    <row r="2649" spans="1:6" x14ac:dyDescent="0.2">
      <c r="A2649" s="1"/>
      <c r="B2649" s="1"/>
      <c r="C2649" s="1"/>
      <c r="D2649" s="2"/>
      <c r="E2649" s="1"/>
      <c r="F2649" s="1"/>
    </row>
    <row r="2650" spans="1:6" x14ac:dyDescent="0.2">
      <c r="A2650" s="1"/>
      <c r="B2650" s="1"/>
      <c r="C2650" s="1"/>
      <c r="D2650" s="2"/>
      <c r="E2650" s="1"/>
      <c r="F2650" s="1"/>
    </row>
    <row r="2651" spans="1:6" x14ac:dyDescent="0.2">
      <c r="A2651" s="1"/>
      <c r="B2651" s="1"/>
      <c r="C2651" s="1"/>
      <c r="D2651" s="2"/>
      <c r="E2651" s="1"/>
      <c r="F2651" s="1"/>
    </row>
    <row r="2652" spans="1:6" x14ac:dyDescent="0.2">
      <c r="A2652" s="1"/>
      <c r="B2652" s="1"/>
      <c r="C2652" s="1"/>
      <c r="D2652" s="2"/>
      <c r="E2652" s="1"/>
      <c r="F2652" s="1"/>
    </row>
    <row r="2653" spans="1:6" x14ac:dyDescent="0.2">
      <c r="A2653" s="1"/>
      <c r="B2653" s="1"/>
      <c r="C2653" s="1"/>
      <c r="D2653" s="2"/>
      <c r="E2653" s="1"/>
      <c r="F2653" s="1"/>
    </row>
    <row r="2654" spans="1:6" x14ac:dyDescent="0.2">
      <c r="A2654" s="1"/>
      <c r="B2654" s="1"/>
      <c r="C2654" s="1"/>
      <c r="D2654" s="2"/>
      <c r="E2654" s="1"/>
      <c r="F2654" s="1"/>
    </row>
    <row r="2655" spans="1:6" x14ac:dyDescent="0.2">
      <c r="A2655" s="1"/>
      <c r="B2655" s="1"/>
      <c r="C2655" s="1"/>
      <c r="D2655" s="2"/>
      <c r="E2655" s="1"/>
      <c r="F2655" s="1"/>
    </row>
    <row r="2656" spans="1:6" x14ac:dyDescent="0.2">
      <c r="A2656" s="1"/>
      <c r="B2656" s="1"/>
      <c r="C2656" s="1"/>
      <c r="D2656" s="2"/>
      <c r="E2656" s="1"/>
      <c r="F2656" s="1"/>
    </row>
    <row r="2657" spans="1:6" x14ac:dyDescent="0.2">
      <c r="A2657" s="1"/>
      <c r="B2657" s="1"/>
      <c r="C2657" s="1"/>
      <c r="D2657" s="2"/>
      <c r="E2657" s="1"/>
      <c r="F2657" s="1"/>
    </row>
    <row r="2658" spans="1:6" x14ac:dyDescent="0.2">
      <c r="A2658" s="1"/>
      <c r="B2658" s="1"/>
      <c r="C2658" s="1"/>
      <c r="D2658" s="2"/>
      <c r="E2658" s="1"/>
      <c r="F2658" s="1"/>
    </row>
    <row r="2659" spans="1:6" x14ac:dyDescent="0.2">
      <c r="A2659" s="1"/>
      <c r="B2659" s="1"/>
      <c r="C2659" s="1"/>
      <c r="D2659" s="2"/>
      <c r="E2659" s="1"/>
      <c r="F2659" s="1"/>
    </row>
    <row r="2660" spans="1:6" x14ac:dyDescent="0.2">
      <c r="A2660" s="1"/>
      <c r="B2660" s="1"/>
      <c r="C2660" s="1"/>
      <c r="D2660" s="2"/>
      <c r="E2660" s="1"/>
      <c r="F2660" s="1"/>
    </row>
    <row r="2661" spans="1:6" x14ac:dyDescent="0.2">
      <c r="A2661" s="1"/>
      <c r="B2661" s="1"/>
      <c r="C2661" s="1"/>
      <c r="D2661" s="2"/>
      <c r="E2661" s="1"/>
      <c r="F2661" s="1"/>
    </row>
    <row r="2662" spans="1:6" x14ac:dyDescent="0.2">
      <c r="A2662" s="1"/>
      <c r="B2662" s="1"/>
      <c r="C2662" s="1"/>
      <c r="D2662" s="2"/>
      <c r="E2662" s="1"/>
      <c r="F2662" s="1"/>
    </row>
    <row r="2663" spans="1:6" x14ac:dyDescent="0.2">
      <c r="A2663" s="1"/>
      <c r="B2663" s="1"/>
      <c r="C2663" s="1"/>
      <c r="D2663" s="2"/>
      <c r="E2663" s="1"/>
      <c r="F2663" s="1"/>
    </row>
    <row r="2664" spans="1:6" x14ac:dyDescent="0.2">
      <c r="A2664" s="1"/>
      <c r="B2664" s="1"/>
      <c r="C2664" s="1"/>
      <c r="D2664" s="2"/>
      <c r="E2664" s="1"/>
      <c r="F2664" s="1"/>
    </row>
    <row r="2665" spans="1:6" x14ac:dyDescent="0.2">
      <c r="A2665" s="1"/>
      <c r="B2665" s="1"/>
      <c r="C2665" s="1"/>
      <c r="D2665" s="2"/>
      <c r="E2665" s="1"/>
      <c r="F2665" s="1"/>
    </row>
    <row r="2666" spans="1:6" x14ac:dyDescent="0.2">
      <c r="A2666" s="1"/>
      <c r="B2666" s="1"/>
      <c r="C2666" s="1"/>
      <c r="D2666" s="2"/>
      <c r="E2666" s="1"/>
      <c r="F2666" s="1"/>
    </row>
    <row r="2667" spans="1:6" x14ac:dyDescent="0.2">
      <c r="A2667" s="1"/>
      <c r="B2667" s="1"/>
      <c r="C2667" s="1"/>
      <c r="D2667" s="2"/>
      <c r="E2667" s="1"/>
      <c r="F2667" s="1"/>
    </row>
    <row r="2668" spans="1:6" x14ac:dyDescent="0.2">
      <c r="A2668" s="1"/>
      <c r="B2668" s="1"/>
      <c r="C2668" s="1"/>
      <c r="D2668" s="2"/>
      <c r="E2668" s="1"/>
      <c r="F2668" s="1"/>
    </row>
    <row r="2669" spans="1:6" x14ac:dyDescent="0.2">
      <c r="A2669" s="1"/>
      <c r="B2669" s="1"/>
      <c r="C2669" s="1"/>
      <c r="D2669" s="2"/>
      <c r="E2669" s="1"/>
      <c r="F2669" s="1"/>
    </row>
    <row r="2670" spans="1:6" x14ac:dyDescent="0.2">
      <c r="A2670" s="1"/>
      <c r="B2670" s="1"/>
      <c r="C2670" s="1"/>
      <c r="D2670" s="2"/>
      <c r="E2670" s="1"/>
      <c r="F2670" s="1"/>
    </row>
    <row r="2671" spans="1:6" x14ac:dyDescent="0.2">
      <c r="A2671" s="1"/>
      <c r="B2671" s="1"/>
      <c r="C2671" s="1"/>
      <c r="D2671" s="2"/>
      <c r="E2671" s="1"/>
      <c r="F2671" s="1"/>
    </row>
    <row r="2672" spans="1:6" x14ac:dyDescent="0.2">
      <c r="A2672" s="1"/>
      <c r="B2672" s="1"/>
      <c r="C2672" s="1"/>
      <c r="D2672" s="2"/>
      <c r="E2672" s="1"/>
      <c r="F2672" s="1"/>
    </row>
    <row r="2673" spans="1:6" x14ac:dyDescent="0.2">
      <c r="A2673" s="1"/>
      <c r="B2673" s="1"/>
      <c r="C2673" s="1"/>
      <c r="D2673" s="2"/>
      <c r="E2673" s="1"/>
      <c r="F2673" s="1"/>
    </row>
    <row r="2674" spans="1:6" x14ac:dyDescent="0.2">
      <c r="A2674" s="1"/>
      <c r="B2674" s="1"/>
      <c r="C2674" s="1"/>
      <c r="D2674" s="2"/>
      <c r="E2674" s="1"/>
      <c r="F2674" s="1"/>
    </row>
    <row r="2675" spans="1:6" x14ac:dyDescent="0.2">
      <c r="A2675" s="1"/>
      <c r="B2675" s="1"/>
      <c r="C2675" s="1"/>
      <c r="D2675" s="2"/>
      <c r="E2675" s="1"/>
      <c r="F2675" s="1"/>
    </row>
    <row r="2676" spans="1:6" x14ac:dyDescent="0.2">
      <c r="A2676" s="1"/>
      <c r="B2676" s="1"/>
      <c r="C2676" s="1"/>
      <c r="D2676" s="2"/>
      <c r="E2676" s="1"/>
      <c r="F2676" s="1"/>
    </row>
    <row r="2677" spans="1:6" x14ac:dyDescent="0.2">
      <c r="A2677" s="1"/>
      <c r="B2677" s="1"/>
      <c r="C2677" s="1"/>
      <c r="D2677" s="2"/>
      <c r="E2677" s="1"/>
      <c r="F2677" s="1"/>
    </row>
    <row r="2678" spans="1:6" x14ac:dyDescent="0.2">
      <c r="A2678" s="1"/>
      <c r="B2678" s="1"/>
      <c r="C2678" s="1"/>
      <c r="D2678" s="2"/>
      <c r="E2678" s="1"/>
      <c r="F2678" s="1"/>
    </row>
    <row r="2679" spans="1:6" x14ac:dyDescent="0.2">
      <c r="A2679" s="1"/>
      <c r="B2679" s="1"/>
      <c r="C2679" s="1"/>
      <c r="D2679" s="2"/>
      <c r="E2679" s="1"/>
      <c r="F2679" s="1"/>
    </row>
    <row r="2680" spans="1:6" x14ac:dyDescent="0.2">
      <c r="A2680" s="1"/>
      <c r="B2680" s="1"/>
      <c r="C2680" s="1"/>
      <c r="D2680" s="2"/>
      <c r="E2680" s="1"/>
      <c r="F2680" s="1"/>
    </row>
    <row r="2681" spans="1:6" x14ac:dyDescent="0.2">
      <c r="A2681" s="1"/>
      <c r="B2681" s="1"/>
      <c r="C2681" s="1"/>
      <c r="D2681" s="2"/>
      <c r="E2681" s="1"/>
      <c r="F2681" s="1"/>
    </row>
    <row r="2682" spans="1:6" x14ac:dyDescent="0.2">
      <c r="A2682" s="1"/>
      <c r="B2682" s="1"/>
      <c r="C2682" s="1"/>
      <c r="D2682" s="2"/>
      <c r="E2682" s="1"/>
      <c r="F2682" s="1"/>
    </row>
    <row r="2683" spans="1:6" x14ac:dyDescent="0.2">
      <c r="A2683" s="1"/>
      <c r="B2683" s="1"/>
      <c r="C2683" s="1"/>
      <c r="D2683" s="2"/>
      <c r="E2683" s="1"/>
      <c r="F2683" s="1"/>
    </row>
    <row r="2684" spans="1:6" x14ac:dyDescent="0.2">
      <c r="A2684" s="1"/>
      <c r="B2684" s="1"/>
      <c r="C2684" s="1"/>
      <c r="D2684" s="2"/>
      <c r="E2684" s="1"/>
      <c r="F2684" s="1"/>
    </row>
    <row r="2685" spans="1:6" x14ac:dyDescent="0.2">
      <c r="A2685" s="1"/>
      <c r="B2685" s="1"/>
      <c r="C2685" s="1"/>
      <c r="D2685" s="2"/>
      <c r="E2685" s="1"/>
      <c r="F2685" s="1"/>
    </row>
    <row r="2686" spans="1:6" x14ac:dyDescent="0.2">
      <c r="A2686" s="1"/>
      <c r="B2686" s="1"/>
      <c r="C2686" s="1"/>
      <c r="D2686" s="2"/>
      <c r="E2686" s="1"/>
      <c r="F2686" s="1"/>
    </row>
    <row r="2687" spans="1:6" x14ac:dyDescent="0.2">
      <c r="A2687" s="1"/>
      <c r="B2687" s="1"/>
      <c r="C2687" s="1"/>
      <c r="D2687" s="2"/>
      <c r="E2687" s="1"/>
      <c r="F2687" s="1"/>
    </row>
    <row r="2688" spans="1:6" x14ac:dyDescent="0.2">
      <c r="A2688" s="1"/>
      <c r="B2688" s="1"/>
      <c r="C2688" s="1"/>
      <c r="D2688" s="2"/>
      <c r="E2688" s="1"/>
      <c r="F2688" s="1"/>
    </row>
    <row r="2689" spans="1:6" x14ac:dyDescent="0.2">
      <c r="A2689" s="1"/>
      <c r="B2689" s="1"/>
      <c r="C2689" s="1"/>
      <c r="D2689" s="2"/>
      <c r="E2689" s="1"/>
      <c r="F2689" s="1"/>
    </row>
    <row r="2690" spans="1:6" x14ac:dyDescent="0.2">
      <c r="A2690" s="1"/>
      <c r="B2690" s="1"/>
      <c r="C2690" s="1"/>
      <c r="D2690" s="2"/>
      <c r="E2690" s="1"/>
      <c r="F2690" s="1"/>
    </row>
    <row r="2691" spans="1:6" x14ac:dyDescent="0.2">
      <c r="A2691" s="1"/>
      <c r="B2691" s="1"/>
      <c r="C2691" s="1"/>
      <c r="D2691" s="2"/>
      <c r="E2691" s="1"/>
      <c r="F2691" s="1"/>
    </row>
    <row r="2692" spans="1:6" x14ac:dyDescent="0.2">
      <c r="A2692" s="1"/>
      <c r="B2692" s="1"/>
      <c r="C2692" s="1"/>
      <c r="D2692" s="2"/>
      <c r="E2692" s="1"/>
      <c r="F2692" s="1"/>
    </row>
    <row r="2693" spans="1:6" x14ac:dyDescent="0.2">
      <c r="A2693" s="1"/>
      <c r="B2693" s="1"/>
      <c r="C2693" s="1"/>
      <c r="D2693" s="2"/>
      <c r="E2693" s="1"/>
      <c r="F2693" s="1"/>
    </row>
    <row r="2694" spans="1:6" x14ac:dyDescent="0.2">
      <c r="A2694" s="1"/>
      <c r="B2694" s="1"/>
      <c r="C2694" s="1"/>
      <c r="D2694" s="2"/>
      <c r="E2694" s="1"/>
      <c r="F2694" s="1"/>
    </row>
    <row r="2695" spans="1:6" x14ac:dyDescent="0.2">
      <c r="A2695" s="1"/>
      <c r="B2695" s="1"/>
      <c r="C2695" s="1"/>
      <c r="D2695" s="2"/>
      <c r="E2695" s="1"/>
      <c r="F2695" s="1"/>
    </row>
    <row r="2696" spans="1:6" x14ac:dyDescent="0.2">
      <c r="A2696" s="1"/>
      <c r="B2696" s="1"/>
      <c r="C2696" s="1"/>
      <c r="D2696" s="2"/>
      <c r="E2696" s="1"/>
      <c r="F2696" s="1"/>
    </row>
    <row r="2697" spans="1:6" x14ac:dyDescent="0.2">
      <c r="A2697" s="1"/>
      <c r="B2697" s="1"/>
      <c r="C2697" s="1"/>
      <c r="D2697" s="2"/>
      <c r="E2697" s="1"/>
      <c r="F2697" s="1"/>
    </row>
    <row r="2698" spans="1:6" x14ac:dyDescent="0.2">
      <c r="A2698" s="1"/>
      <c r="B2698" s="1"/>
      <c r="C2698" s="1"/>
      <c r="D2698" s="2"/>
      <c r="E2698" s="1"/>
      <c r="F2698" s="1"/>
    </row>
    <row r="2699" spans="1:6" x14ac:dyDescent="0.2">
      <c r="A2699" s="1"/>
      <c r="B2699" s="1"/>
      <c r="C2699" s="1"/>
      <c r="D2699" s="2"/>
      <c r="E2699" s="1"/>
      <c r="F2699" s="1"/>
    </row>
    <row r="2700" spans="1:6" x14ac:dyDescent="0.2">
      <c r="A2700" s="1"/>
      <c r="B2700" s="1"/>
      <c r="C2700" s="1"/>
      <c r="D2700" s="2"/>
      <c r="E2700" s="1"/>
      <c r="F2700" s="1"/>
    </row>
    <row r="2701" spans="1:6" x14ac:dyDescent="0.2">
      <c r="A2701" s="1"/>
      <c r="B2701" s="1"/>
      <c r="C2701" s="1"/>
      <c r="D2701" s="2"/>
      <c r="E2701" s="1"/>
      <c r="F2701" s="1"/>
    </row>
    <row r="2702" spans="1:6" x14ac:dyDescent="0.2">
      <c r="A2702" s="1"/>
      <c r="B2702" s="1"/>
      <c r="C2702" s="1"/>
      <c r="D2702" s="2"/>
      <c r="E2702" s="1"/>
      <c r="F2702" s="1"/>
    </row>
    <row r="2703" spans="1:6" x14ac:dyDescent="0.2">
      <c r="A2703" s="1"/>
      <c r="B2703" s="1"/>
      <c r="C2703" s="1"/>
      <c r="D2703" s="2"/>
      <c r="E2703" s="1"/>
      <c r="F2703" s="1"/>
    </row>
    <row r="2704" spans="1:6" x14ac:dyDescent="0.2">
      <c r="A2704" s="1"/>
      <c r="B2704" s="1"/>
      <c r="C2704" s="1"/>
      <c r="D2704" s="2"/>
      <c r="E2704" s="1"/>
      <c r="F2704" s="1"/>
    </row>
    <row r="2705" spans="1:6" x14ac:dyDescent="0.2">
      <c r="A2705" s="1"/>
      <c r="B2705" s="1"/>
      <c r="C2705" s="1"/>
      <c r="D2705" s="2"/>
      <c r="E2705" s="1"/>
      <c r="F2705" s="1"/>
    </row>
    <row r="2706" spans="1:6" x14ac:dyDescent="0.2">
      <c r="A2706" s="1"/>
      <c r="B2706" s="1"/>
      <c r="C2706" s="1"/>
      <c r="D2706" s="2"/>
      <c r="E2706" s="1"/>
      <c r="F2706" s="1"/>
    </row>
    <row r="2707" spans="1:6" x14ac:dyDescent="0.2">
      <c r="A2707" s="1"/>
      <c r="B2707" s="1"/>
      <c r="C2707" s="1"/>
      <c r="D2707" s="2"/>
      <c r="E2707" s="1"/>
      <c r="F2707" s="1"/>
    </row>
    <row r="2708" spans="1:6" x14ac:dyDescent="0.2">
      <c r="A2708" s="1"/>
      <c r="B2708" s="1"/>
      <c r="C2708" s="1"/>
      <c r="D2708" s="2"/>
      <c r="E2708" s="1"/>
      <c r="F2708" s="1"/>
    </row>
    <row r="2709" spans="1:6" x14ac:dyDescent="0.2">
      <c r="A2709" s="1"/>
      <c r="B2709" s="1"/>
      <c r="C2709" s="1"/>
      <c r="D2709" s="2"/>
      <c r="E2709" s="1"/>
      <c r="F2709" s="1"/>
    </row>
    <row r="2710" spans="1:6" x14ac:dyDescent="0.2">
      <c r="A2710" s="1"/>
      <c r="B2710" s="1"/>
      <c r="C2710" s="1"/>
      <c r="D2710" s="2"/>
      <c r="E2710" s="1"/>
      <c r="F2710" s="1"/>
    </row>
    <row r="2711" spans="1:6" x14ac:dyDescent="0.2">
      <c r="A2711" s="1"/>
      <c r="B2711" s="1"/>
      <c r="C2711" s="1"/>
      <c r="D2711" s="2"/>
      <c r="E2711" s="1"/>
      <c r="F2711" s="1"/>
    </row>
    <row r="2712" spans="1:6" x14ac:dyDescent="0.2">
      <c r="A2712" s="1"/>
      <c r="B2712" s="1"/>
      <c r="C2712" s="1"/>
      <c r="D2712" s="2"/>
      <c r="E2712" s="1"/>
      <c r="F2712" s="1"/>
    </row>
    <row r="2713" spans="1:6" x14ac:dyDescent="0.2">
      <c r="A2713" s="1"/>
      <c r="B2713" s="1"/>
      <c r="C2713" s="1"/>
      <c r="D2713" s="2"/>
      <c r="E2713" s="1"/>
      <c r="F2713" s="1"/>
    </row>
    <row r="2714" spans="1:6" x14ac:dyDescent="0.2">
      <c r="A2714" s="1"/>
      <c r="B2714" s="1"/>
      <c r="C2714" s="1"/>
      <c r="D2714" s="2"/>
      <c r="E2714" s="1"/>
      <c r="F2714" s="1"/>
    </row>
    <row r="2715" spans="1:6" x14ac:dyDescent="0.2">
      <c r="A2715" s="1"/>
      <c r="B2715" s="1"/>
      <c r="C2715" s="1"/>
      <c r="D2715" s="2"/>
      <c r="E2715" s="1"/>
      <c r="F2715" s="1"/>
    </row>
    <row r="2716" spans="1:6" x14ac:dyDescent="0.2">
      <c r="A2716" s="1"/>
      <c r="B2716" s="1"/>
      <c r="C2716" s="1"/>
      <c r="D2716" s="2"/>
      <c r="E2716" s="1"/>
      <c r="F2716" s="1"/>
    </row>
    <row r="2717" spans="1:6" x14ac:dyDescent="0.2">
      <c r="A2717" s="1"/>
      <c r="B2717" s="1"/>
      <c r="C2717" s="1"/>
      <c r="D2717" s="2"/>
      <c r="E2717" s="1"/>
      <c r="F2717" s="1"/>
    </row>
    <row r="2718" spans="1:6" x14ac:dyDescent="0.2">
      <c r="A2718" s="1"/>
      <c r="B2718" s="1"/>
      <c r="C2718" s="1"/>
      <c r="D2718" s="2"/>
      <c r="E2718" s="1"/>
      <c r="F2718" s="1"/>
    </row>
    <row r="2719" spans="1:6" x14ac:dyDescent="0.2">
      <c r="A2719" s="1"/>
      <c r="B2719" s="1"/>
      <c r="C2719" s="1"/>
      <c r="D2719" s="2"/>
      <c r="E2719" s="1"/>
      <c r="F2719" s="1"/>
    </row>
    <row r="2720" spans="1:6" x14ac:dyDescent="0.2">
      <c r="A2720" s="1"/>
      <c r="B2720" s="1"/>
      <c r="C2720" s="1"/>
      <c r="D2720" s="2"/>
      <c r="E2720" s="1"/>
      <c r="F2720" s="1"/>
    </row>
    <row r="2721" spans="1:6" x14ac:dyDescent="0.2">
      <c r="A2721" s="1"/>
      <c r="B2721" s="1"/>
      <c r="C2721" s="1"/>
      <c r="D2721" s="2"/>
      <c r="E2721" s="1"/>
      <c r="F2721" s="1"/>
    </row>
    <row r="2722" spans="1:6" x14ac:dyDescent="0.2">
      <c r="A2722" s="1"/>
      <c r="B2722" s="1"/>
      <c r="C2722" s="1"/>
      <c r="D2722" s="2"/>
      <c r="E2722" s="1"/>
      <c r="F2722" s="1"/>
    </row>
    <row r="2723" spans="1:6" x14ac:dyDescent="0.2">
      <c r="A2723" s="1"/>
      <c r="B2723" s="1"/>
      <c r="C2723" s="1"/>
      <c r="D2723" s="2"/>
      <c r="E2723" s="1"/>
      <c r="F2723" s="1"/>
    </row>
    <row r="2724" spans="1:6" x14ac:dyDescent="0.2">
      <c r="A2724" s="1"/>
      <c r="B2724" s="1"/>
      <c r="C2724" s="1"/>
      <c r="D2724" s="2"/>
      <c r="E2724" s="1"/>
      <c r="F2724" s="1"/>
    </row>
    <row r="2725" spans="1:6" x14ac:dyDescent="0.2">
      <c r="A2725" s="1"/>
      <c r="B2725" s="1"/>
      <c r="C2725" s="1"/>
      <c r="D2725" s="2"/>
      <c r="E2725" s="1"/>
      <c r="F2725" s="1"/>
    </row>
    <row r="2726" spans="1:6" x14ac:dyDescent="0.2">
      <c r="A2726" s="1"/>
      <c r="B2726" s="1"/>
      <c r="C2726" s="1"/>
      <c r="D2726" s="2"/>
      <c r="E2726" s="1"/>
      <c r="F2726" s="1"/>
    </row>
    <row r="2727" spans="1:6" x14ac:dyDescent="0.2">
      <c r="A2727" s="1"/>
      <c r="B2727" s="1"/>
      <c r="C2727" s="1"/>
      <c r="D2727" s="2"/>
      <c r="E2727" s="1"/>
      <c r="F2727" s="1"/>
    </row>
    <row r="2728" spans="1:6" x14ac:dyDescent="0.2">
      <c r="A2728" s="1"/>
      <c r="B2728" s="1"/>
      <c r="C2728" s="1"/>
      <c r="D2728" s="2"/>
      <c r="E2728" s="1"/>
      <c r="F2728" s="1"/>
    </row>
    <row r="2729" spans="1:6" x14ac:dyDescent="0.2">
      <c r="A2729" s="1"/>
      <c r="B2729" s="1"/>
      <c r="C2729" s="1"/>
      <c r="D2729" s="2"/>
      <c r="E2729" s="1"/>
      <c r="F2729" s="1"/>
    </row>
    <row r="2730" spans="1:6" x14ac:dyDescent="0.2">
      <c r="A2730" s="1"/>
      <c r="B2730" s="1"/>
      <c r="C2730" s="1"/>
      <c r="D2730" s="2"/>
      <c r="E2730" s="1"/>
      <c r="F2730" s="1"/>
    </row>
    <row r="2731" spans="1:6" x14ac:dyDescent="0.2">
      <c r="A2731" s="1"/>
      <c r="B2731" s="1"/>
      <c r="C2731" s="1"/>
      <c r="D2731" s="2"/>
      <c r="E2731" s="1"/>
      <c r="F2731" s="1"/>
    </row>
    <row r="2732" spans="1:6" x14ac:dyDescent="0.2">
      <c r="A2732" s="1"/>
      <c r="B2732" s="1"/>
      <c r="C2732" s="1"/>
      <c r="D2732" s="2"/>
      <c r="E2732" s="1"/>
      <c r="F2732" s="1"/>
    </row>
    <row r="2733" spans="1:6" x14ac:dyDescent="0.2">
      <c r="A2733" s="1"/>
      <c r="B2733" s="1"/>
      <c r="C2733" s="1"/>
      <c r="D2733" s="2"/>
      <c r="E2733" s="1"/>
      <c r="F2733" s="1"/>
    </row>
    <row r="2734" spans="1:6" x14ac:dyDescent="0.2">
      <c r="A2734" s="1"/>
      <c r="B2734" s="1"/>
      <c r="C2734" s="1"/>
      <c r="D2734" s="2"/>
      <c r="E2734" s="1"/>
      <c r="F2734" s="1"/>
    </row>
    <row r="2735" spans="1:6" x14ac:dyDescent="0.2">
      <c r="A2735" s="1"/>
      <c r="B2735" s="1"/>
      <c r="C2735" s="1"/>
      <c r="D2735" s="2"/>
      <c r="E2735" s="1"/>
      <c r="F2735" s="1"/>
    </row>
    <row r="2736" spans="1:6" x14ac:dyDescent="0.2">
      <c r="A2736" s="1"/>
      <c r="B2736" s="1"/>
      <c r="C2736" s="1"/>
      <c r="D2736" s="2"/>
      <c r="E2736" s="1"/>
      <c r="F2736" s="1"/>
    </row>
    <row r="2737" spans="1:6" x14ac:dyDescent="0.2">
      <c r="A2737" s="1"/>
      <c r="B2737" s="1"/>
      <c r="C2737" s="1"/>
      <c r="D2737" s="2"/>
      <c r="E2737" s="1"/>
      <c r="F2737" s="1"/>
    </row>
    <row r="2738" spans="1:6" x14ac:dyDescent="0.2">
      <c r="A2738" s="1"/>
      <c r="B2738" s="1"/>
      <c r="C2738" s="1"/>
      <c r="D2738" s="2"/>
      <c r="E2738" s="1"/>
      <c r="F2738" s="1"/>
    </row>
    <row r="2739" spans="1:6" x14ac:dyDescent="0.2">
      <c r="A2739" s="1"/>
      <c r="B2739" s="1"/>
      <c r="C2739" s="1"/>
      <c r="D2739" s="2"/>
      <c r="E2739" s="1"/>
      <c r="F2739" s="1"/>
    </row>
    <row r="2740" spans="1:6" x14ac:dyDescent="0.2">
      <c r="A2740" s="1"/>
      <c r="B2740" s="1"/>
      <c r="C2740" s="1"/>
      <c r="D2740" s="2"/>
      <c r="E2740" s="1"/>
      <c r="F2740" s="1"/>
    </row>
    <row r="2741" spans="1:6" x14ac:dyDescent="0.2">
      <c r="A2741" s="1"/>
      <c r="B2741" s="1"/>
      <c r="C2741" s="1"/>
      <c r="D2741" s="2"/>
      <c r="E2741" s="1"/>
      <c r="F2741" s="1"/>
    </row>
    <row r="2742" spans="1:6" x14ac:dyDescent="0.2">
      <c r="A2742" s="1"/>
      <c r="B2742" s="1"/>
      <c r="C2742" s="1"/>
      <c r="D2742" s="2"/>
      <c r="E2742" s="1"/>
      <c r="F2742" s="1"/>
    </row>
    <row r="2743" spans="1:6" x14ac:dyDescent="0.2">
      <c r="A2743" s="1"/>
      <c r="B2743" s="1"/>
      <c r="C2743" s="1"/>
      <c r="D2743" s="2"/>
      <c r="E2743" s="1"/>
      <c r="F2743" s="1"/>
    </row>
    <row r="2744" spans="1:6" x14ac:dyDescent="0.2">
      <c r="A2744" s="1"/>
      <c r="B2744" s="1"/>
      <c r="C2744" s="1"/>
      <c r="D2744" s="2"/>
      <c r="E2744" s="1"/>
      <c r="F2744" s="1"/>
    </row>
    <row r="2745" spans="1:6" x14ac:dyDescent="0.2">
      <c r="A2745" s="1"/>
      <c r="B2745" s="1"/>
      <c r="C2745" s="1"/>
      <c r="D2745" s="2"/>
      <c r="E2745" s="1"/>
      <c r="F2745" s="1"/>
    </row>
    <row r="2746" spans="1:6" x14ac:dyDescent="0.2">
      <c r="A2746" s="1"/>
      <c r="B2746" s="1"/>
      <c r="C2746" s="1"/>
      <c r="D2746" s="2"/>
      <c r="E2746" s="1"/>
      <c r="F2746" s="1"/>
    </row>
    <row r="2747" spans="1:6" x14ac:dyDescent="0.2">
      <c r="A2747" s="1"/>
      <c r="B2747" s="1"/>
      <c r="C2747" s="1"/>
      <c r="D2747" s="2"/>
      <c r="E2747" s="1"/>
      <c r="F2747" s="1"/>
    </row>
    <row r="2748" spans="1:6" x14ac:dyDescent="0.2">
      <c r="A2748" s="1"/>
      <c r="B2748" s="1"/>
      <c r="C2748" s="1"/>
      <c r="D2748" s="2"/>
      <c r="E2748" s="1"/>
      <c r="F2748" s="1"/>
    </row>
    <row r="2749" spans="1:6" x14ac:dyDescent="0.2">
      <c r="A2749" s="1"/>
      <c r="B2749" s="1"/>
      <c r="C2749" s="1"/>
      <c r="D2749" s="2"/>
      <c r="E2749" s="1"/>
      <c r="F2749" s="1"/>
    </row>
    <row r="2750" spans="1:6" x14ac:dyDescent="0.2">
      <c r="A2750" s="1"/>
      <c r="B2750" s="1"/>
      <c r="C2750" s="1"/>
      <c r="D2750" s="2"/>
      <c r="E2750" s="1"/>
      <c r="F2750" s="1"/>
    </row>
    <row r="2751" spans="1:6" x14ac:dyDescent="0.2">
      <c r="A2751" s="1"/>
      <c r="B2751" s="1"/>
      <c r="C2751" s="1"/>
      <c r="D2751" s="2"/>
      <c r="E2751" s="1"/>
      <c r="F2751" s="1"/>
    </row>
    <row r="2752" spans="1:6" x14ac:dyDescent="0.2">
      <c r="A2752" s="1"/>
      <c r="B2752" s="1"/>
      <c r="C2752" s="1"/>
      <c r="D2752" s="2"/>
      <c r="E2752" s="1"/>
      <c r="F2752" s="1"/>
    </row>
    <row r="2753" spans="1:6" x14ac:dyDescent="0.2">
      <c r="A2753" s="1"/>
      <c r="B2753" s="1"/>
      <c r="C2753" s="1"/>
      <c r="D2753" s="2"/>
      <c r="E2753" s="1"/>
      <c r="F2753" s="1"/>
    </row>
    <row r="2754" spans="1:6" x14ac:dyDescent="0.2">
      <c r="A2754" s="1"/>
      <c r="B2754" s="1"/>
      <c r="C2754" s="1"/>
      <c r="D2754" s="2"/>
      <c r="E2754" s="1"/>
      <c r="F2754" s="1"/>
    </row>
    <row r="2755" spans="1:6" x14ac:dyDescent="0.2">
      <c r="A2755" s="1"/>
      <c r="B2755" s="1"/>
      <c r="C2755" s="1"/>
      <c r="D2755" s="2"/>
      <c r="E2755" s="1"/>
      <c r="F2755" s="1"/>
    </row>
    <row r="2756" spans="1:6" x14ac:dyDescent="0.2">
      <c r="A2756" s="1"/>
      <c r="B2756" s="1"/>
      <c r="C2756" s="1"/>
      <c r="D2756" s="2"/>
      <c r="E2756" s="1"/>
      <c r="F2756" s="1"/>
    </row>
    <row r="2757" spans="1:6" x14ac:dyDescent="0.2">
      <c r="A2757" s="1"/>
      <c r="B2757" s="1"/>
      <c r="C2757" s="1"/>
      <c r="D2757" s="2"/>
      <c r="E2757" s="1"/>
      <c r="F2757" s="1"/>
    </row>
    <row r="2758" spans="1:6" x14ac:dyDescent="0.2">
      <c r="A2758" s="1"/>
      <c r="B2758" s="1"/>
      <c r="C2758" s="1"/>
      <c r="D2758" s="2"/>
      <c r="E2758" s="1"/>
      <c r="F2758" s="1"/>
    </row>
    <row r="2759" spans="1:6" x14ac:dyDescent="0.2">
      <c r="A2759" s="1"/>
      <c r="B2759" s="1"/>
      <c r="C2759" s="1"/>
      <c r="D2759" s="2"/>
      <c r="E2759" s="1"/>
      <c r="F2759" s="1"/>
    </row>
    <row r="2760" spans="1:6" x14ac:dyDescent="0.2">
      <c r="A2760" s="1"/>
      <c r="B2760" s="1"/>
      <c r="C2760" s="1"/>
      <c r="D2760" s="2"/>
      <c r="E2760" s="1"/>
      <c r="F2760" s="1"/>
    </row>
    <row r="2761" spans="1:6" x14ac:dyDescent="0.2">
      <c r="A2761" s="1"/>
      <c r="B2761" s="1"/>
      <c r="C2761" s="1"/>
      <c r="D2761" s="2"/>
      <c r="E2761" s="1"/>
      <c r="F2761" s="1"/>
    </row>
    <row r="2762" spans="1:6" x14ac:dyDescent="0.2">
      <c r="A2762" s="1"/>
      <c r="B2762" s="1"/>
      <c r="C2762" s="1"/>
      <c r="D2762" s="2"/>
      <c r="E2762" s="1"/>
      <c r="F2762" s="1"/>
    </row>
    <row r="2763" spans="1:6" x14ac:dyDescent="0.2">
      <c r="A2763" s="1"/>
      <c r="B2763" s="1"/>
      <c r="C2763" s="1"/>
      <c r="D2763" s="2"/>
      <c r="E2763" s="1"/>
      <c r="F2763" s="1"/>
    </row>
    <row r="2764" spans="1:6" x14ac:dyDescent="0.2">
      <c r="A2764" s="1"/>
      <c r="B2764" s="1"/>
      <c r="C2764" s="1"/>
      <c r="D2764" s="2"/>
      <c r="E2764" s="1"/>
      <c r="F2764" s="1"/>
    </row>
    <row r="2765" spans="1:6" x14ac:dyDescent="0.2">
      <c r="A2765" s="1"/>
      <c r="B2765" s="1"/>
      <c r="C2765" s="1"/>
      <c r="D2765" s="2"/>
      <c r="E2765" s="1"/>
      <c r="F2765" s="1"/>
    </row>
    <row r="2766" spans="1:6" x14ac:dyDescent="0.2">
      <c r="A2766" s="1"/>
      <c r="B2766" s="1"/>
      <c r="C2766" s="1"/>
      <c r="D2766" s="2"/>
      <c r="E2766" s="1"/>
      <c r="F2766" s="1"/>
    </row>
    <row r="2767" spans="1:6" x14ac:dyDescent="0.2">
      <c r="A2767" s="1"/>
      <c r="B2767" s="1"/>
      <c r="C2767" s="1"/>
      <c r="D2767" s="2"/>
      <c r="E2767" s="1"/>
      <c r="F2767" s="1"/>
    </row>
    <row r="2768" spans="1:6" x14ac:dyDescent="0.2">
      <c r="A2768" s="1"/>
      <c r="B2768" s="1"/>
      <c r="C2768" s="1"/>
      <c r="D2768" s="2"/>
      <c r="E2768" s="1"/>
      <c r="F2768" s="1"/>
    </row>
    <row r="2769" spans="1:6" x14ac:dyDescent="0.2">
      <c r="A2769" s="1"/>
      <c r="B2769" s="1"/>
      <c r="C2769" s="1"/>
      <c r="D2769" s="2"/>
      <c r="E2769" s="1"/>
      <c r="F2769" s="1"/>
    </row>
    <row r="2770" spans="1:6" x14ac:dyDescent="0.2">
      <c r="A2770" s="1"/>
      <c r="B2770" s="1"/>
      <c r="C2770" s="1"/>
      <c r="D2770" s="2"/>
      <c r="E2770" s="1"/>
      <c r="F2770" s="1"/>
    </row>
    <row r="2771" spans="1:6" x14ac:dyDescent="0.2">
      <c r="A2771" s="1"/>
      <c r="B2771" s="1"/>
      <c r="C2771" s="1"/>
      <c r="D2771" s="2"/>
      <c r="E2771" s="1"/>
      <c r="F2771" s="1"/>
    </row>
    <row r="2772" spans="1:6" x14ac:dyDescent="0.2">
      <c r="A2772" s="1"/>
      <c r="B2772" s="1"/>
      <c r="C2772" s="1"/>
      <c r="D2772" s="2"/>
      <c r="E2772" s="1"/>
      <c r="F2772" s="1"/>
    </row>
    <row r="2773" spans="1:6" x14ac:dyDescent="0.2">
      <c r="A2773" s="1"/>
      <c r="B2773" s="1"/>
      <c r="C2773" s="1"/>
      <c r="D2773" s="2"/>
      <c r="E2773" s="1"/>
      <c r="F2773" s="1"/>
    </row>
    <row r="2774" spans="1:6" x14ac:dyDescent="0.2">
      <c r="A2774" s="1"/>
      <c r="B2774" s="1"/>
      <c r="C2774" s="1"/>
      <c r="D2774" s="2"/>
      <c r="E2774" s="1"/>
      <c r="F2774" s="1"/>
    </row>
    <row r="2775" spans="1:6" x14ac:dyDescent="0.2">
      <c r="A2775" s="1"/>
      <c r="B2775" s="1"/>
      <c r="C2775" s="1"/>
      <c r="D2775" s="2"/>
      <c r="E2775" s="1"/>
      <c r="F2775" s="1"/>
    </row>
    <row r="2776" spans="1:6" x14ac:dyDescent="0.2">
      <c r="A2776" s="1"/>
      <c r="B2776" s="1"/>
      <c r="C2776" s="1"/>
      <c r="D2776" s="2"/>
      <c r="E2776" s="1"/>
      <c r="F2776" s="1"/>
    </row>
    <row r="2777" spans="1:6" x14ac:dyDescent="0.2">
      <c r="A2777" s="1"/>
      <c r="B2777" s="1"/>
      <c r="C2777" s="1"/>
      <c r="D2777" s="2"/>
      <c r="E2777" s="1"/>
      <c r="F2777" s="1"/>
    </row>
    <row r="2778" spans="1:6" x14ac:dyDescent="0.2">
      <c r="A2778" s="1"/>
      <c r="B2778" s="1"/>
      <c r="C2778" s="1"/>
      <c r="D2778" s="2"/>
      <c r="E2778" s="1"/>
      <c r="F2778" s="1"/>
    </row>
    <row r="2779" spans="1:6" x14ac:dyDescent="0.2">
      <c r="A2779" s="1"/>
      <c r="B2779" s="1"/>
      <c r="C2779" s="1"/>
      <c r="D2779" s="2"/>
      <c r="E2779" s="1"/>
      <c r="F2779" s="1"/>
    </row>
    <row r="2780" spans="1:6" x14ac:dyDescent="0.2">
      <c r="A2780" s="1"/>
      <c r="B2780" s="1"/>
      <c r="C2780" s="1"/>
      <c r="D2780" s="2"/>
      <c r="E2780" s="1"/>
      <c r="F2780" s="1"/>
    </row>
    <row r="2781" spans="1:6" x14ac:dyDescent="0.2">
      <c r="A2781" s="1"/>
      <c r="B2781" s="1"/>
      <c r="C2781" s="1"/>
      <c r="D2781" s="2"/>
      <c r="E2781" s="1"/>
      <c r="F2781" s="1"/>
    </row>
    <row r="2782" spans="1:6" x14ac:dyDescent="0.2">
      <c r="A2782" s="1"/>
      <c r="B2782" s="1"/>
      <c r="C2782" s="1"/>
      <c r="D2782" s="2"/>
      <c r="E2782" s="1"/>
      <c r="F2782" s="1"/>
    </row>
    <row r="2783" spans="1:6" x14ac:dyDescent="0.2">
      <c r="A2783" s="1"/>
      <c r="B2783" s="1"/>
      <c r="C2783" s="1"/>
      <c r="D2783" s="2"/>
      <c r="E2783" s="1"/>
      <c r="F2783" s="1"/>
    </row>
    <row r="2784" spans="1:6" x14ac:dyDescent="0.2">
      <c r="A2784" s="1"/>
      <c r="B2784" s="1"/>
      <c r="C2784" s="1"/>
      <c r="D2784" s="2"/>
      <c r="E2784" s="1"/>
      <c r="F2784" s="1"/>
    </row>
    <row r="2785" spans="1:6" x14ac:dyDescent="0.2">
      <c r="A2785" s="1"/>
      <c r="B2785" s="1"/>
      <c r="C2785" s="1"/>
      <c r="D2785" s="2"/>
      <c r="E2785" s="1"/>
      <c r="F2785" s="1"/>
    </row>
    <row r="2786" spans="1:6" x14ac:dyDescent="0.2">
      <c r="A2786" s="1"/>
      <c r="B2786" s="1"/>
      <c r="C2786" s="1"/>
      <c r="D2786" s="2"/>
      <c r="E2786" s="1"/>
      <c r="F2786" s="1"/>
    </row>
    <row r="2787" spans="1:6" x14ac:dyDescent="0.2">
      <c r="A2787" s="1"/>
      <c r="B2787" s="1"/>
      <c r="C2787" s="1"/>
      <c r="D2787" s="2"/>
      <c r="E2787" s="1"/>
      <c r="F2787" s="1"/>
    </row>
    <row r="2788" spans="1:6" x14ac:dyDescent="0.2">
      <c r="A2788" s="1"/>
      <c r="B2788" s="1"/>
      <c r="C2788" s="1"/>
      <c r="D2788" s="2"/>
      <c r="E2788" s="1"/>
      <c r="F2788" s="1"/>
    </row>
    <row r="2789" spans="1:6" x14ac:dyDescent="0.2">
      <c r="A2789" s="1"/>
      <c r="B2789" s="1"/>
      <c r="C2789" s="1"/>
      <c r="D2789" s="2"/>
      <c r="E2789" s="1"/>
      <c r="F2789" s="1"/>
    </row>
    <row r="2790" spans="1:6" x14ac:dyDescent="0.2">
      <c r="A2790" s="1"/>
      <c r="B2790" s="1"/>
      <c r="C2790" s="1"/>
      <c r="D2790" s="2"/>
      <c r="E2790" s="1"/>
      <c r="F2790" s="1"/>
    </row>
    <row r="2791" spans="1:6" x14ac:dyDescent="0.2">
      <c r="A2791" s="1"/>
      <c r="B2791" s="1"/>
      <c r="C2791" s="1"/>
      <c r="D2791" s="2"/>
      <c r="E2791" s="1"/>
      <c r="F2791" s="1"/>
    </row>
    <row r="2792" spans="1:6" x14ac:dyDescent="0.2">
      <c r="A2792" s="1"/>
      <c r="B2792" s="1"/>
      <c r="C2792" s="1"/>
      <c r="D2792" s="2"/>
      <c r="E2792" s="1"/>
      <c r="F2792" s="1"/>
    </row>
    <row r="2793" spans="1:6" x14ac:dyDescent="0.2">
      <c r="A2793" s="1"/>
      <c r="B2793" s="1"/>
      <c r="C2793" s="1"/>
      <c r="D2793" s="2"/>
      <c r="E2793" s="1"/>
      <c r="F2793" s="1"/>
    </row>
    <row r="2794" spans="1:6" x14ac:dyDescent="0.2">
      <c r="A2794" s="1"/>
      <c r="B2794" s="1"/>
      <c r="C2794" s="1"/>
      <c r="D2794" s="2"/>
      <c r="E2794" s="1"/>
      <c r="F2794" s="1"/>
    </row>
    <row r="2795" spans="1:6" x14ac:dyDescent="0.2">
      <c r="A2795" s="1"/>
      <c r="B2795" s="1"/>
      <c r="C2795" s="1"/>
      <c r="D2795" s="2"/>
      <c r="E2795" s="1"/>
      <c r="F2795" s="1"/>
    </row>
    <row r="2796" spans="1:6" x14ac:dyDescent="0.2">
      <c r="A2796" s="1"/>
      <c r="B2796" s="1"/>
      <c r="C2796" s="1"/>
      <c r="D2796" s="2"/>
      <c r="E2796" s="1"/>
      <c r="F2796" s="1"/>
    </row>
    <row r="2797" spans="1:6" x14ac:dyDescent="0.2">
      <c r="A2797" s="1"/>
      <c r="B2797" s="1"/>
      <c r="C2797" s="1"/>
      <c r="D2797" s="2"/>
      <c r="E2797" s="1"/>
      <c r="F2797" s="1"/>
    </row>
    <row r="2798" spans="1:6" x14ac:dyDescent="0.2">
      <c r="A2798" s="1"/>
      <c r="B2798" s="1"/>
      <c r="C2798" s="1"/>
      <c r="D2798" s="2"/>
      <c r="E2798" s="1"/>
      <c r="F2798" s="1"/>
    </row>
    <row r="2799" spans="1:6" x14ac:dyDescent="0.2">
      <c r="A2799" s="1"/>
      <c r="B2799" s="1"/>
      <c r="C2799" s="1"/>
      <c r="D2799" s="2"/>
      <c r="E2799" s="1"/>
      <c r="F2799" s="1"/>
    </row>
    <row r="2800" spans="1:6" x14ac:dyDescent="0.2">
      <c r="A2800" s="1"/>
      <c r="B2800" s="1"/>
      <c r="C2800" s="1"/>
      <c r="D2800" s="2"/>
      <c r="E2800" s="1"/>
      <c r="F2800" s="1"/>
    </row>
    <row r="2801" spans="1:6" x14ac:dyDescent="0.2">
      <c r="A2801" s="1"/>
      <c r="B2801" s="1"/>
      <c r="C2801" s="1"/>
      <c r="D2801" s="2"/>
      <c r="E2801" s="1"/>
      <c r="F2801" s="1"/>
    </row>
    <row r="2802" spans="1:6" x14ac:dyDescent="0.2">
      <c r="A2802" s="1"/>
      <c r="B2802" s="1"/>
      <c r="C2802" s="1"/>
      <c r="D2802" s="2"/>
      <c r="E2802" s="1"/>
      <c r="F2802" s="1"/>
    </row>
    <row r="2803" spans="1:6" x14ac:dyDescent="0.2">
      <c r="A2803" s="1"/>
      <c r="B2803" s="1"/>
      <c r="C2803" s="1"/>
      <c r="D2803" s="2"/>
      <c r="E2803" s="1"/>
      <c r="F2803" s="1"/>
    </row>
    <row r="2804" spans="1:6" x14ac:dyDescent="0.2">
      <c r="A2804" s="1"/>
      <c r="B2804" s="1"/>
      <c r="C2804" s="1"/>
      <c r="D2804" s="2"/>
      <c r="E2804" s="1"/>
      <c r="F2804" s="1"/>
    </row>
    <row r="2805" spans="1:6" x14ac:dyDescent="0.2">
      <c r="A2805" s="1"/>
      <c r="B2805" s="1"/>
      <c r="C2805" s="1"/>
      <c r="D2805" s="2"/>
      <c r="E2805" s="1"/>
      <c r="F2805" s="1"/>
    </row>
    <row r="2806" spans="1:6" x14ac:dyDescent="0.2">
      <c r="A2806" s="1"/>
      <c r="B2806" s="1"/>
      <c r="C2806" s="1"/>
      <c r="D2806" s="2"/>
      <c r="E2806" s="1"/>
      <c r="F2806" s="1"/>
    </row>
    <row r="2807" spans="1:6" x14ac:dyDescent="0.2">
      <c r="A2807" s="1"/>
      <c r="B2807" s="1"/>
      <c r="C2807" s="1"/>
      <c r="D2807" s="2"/>
      <c r="E2807" s="1"/>
      <c r="F2807" s="1"/>
    </row>
    <row r="2808" spans="1:6" x14ac:dyDescent="0.2">
      <c r="A2808" s="1"/>
      <c r="B2808" s="1"/>
      <c r="C2808" s="1"/>
      <c r="D2808" s="2"/>
      <c r="E2808" s="1"/>
      <c r="F2808" s="1"/>
    </row>
    <row r="2809" spans="1:6" x14ac:dyDescent="0.2">
      <c r="A2809" s="1"/>
      <c r="B2809" s="1"/>
      <c r="C2809" s="1"/>
      <c r="D2809" s="2"/>
      <c r="E2809" s="1"/>
      <c r="F2809" s="1"/>
    </row>
    <row r="2810" spans="1:6" x14ac:dyDescent="0.2">
      <c r="A2810" s="1"/>
      <c r="B2810" s="1"/>
      <c r="C2810" s="1"/>
      <c r="D2810" s="2"/>
      <c r="E2810" s="1"/>
      <c r="F2810" s="1"/>
    </row>
    <row r="2811" spans="1:6" x14ac:dyDescent="0.2">
      <c r="A2811" s="1"/>
      <c r="B2811" s="1"/>
      <c r="C2811" s="1"/>
      <c r="D2811" s="2"/>
      <c r="E2811" s="1"/>
      <c r="F2811" s="1"/>
    </row>
    <row r="2812" spans="1:6" x14ac:dyDescent="0.2">
      <c r="A2812" s="1"/>
      <c r="B2812" s="1"/>
      <c r="C2812" s="1"/>
      <c r="D2812" s="2"/>
      <c r="E2812" s="1"/>
      <c r="F2812" s="1"/>
    </row>
    <row r="2813" spans="1:6" x14ac:dyDescent="0.2">
      <c r="A2813" s="1"/>
      <c r="B2813" s="1"/>
      <c r="C2813" s="1"/>
      <c r="D2813" s="2"/>
      <c r="E2813" s="1"/>
      <c r="F2813" s="1"/>
    </row>
    <row r="2814" spans="1:6" x14ac:dyDescent="0.2">
      <c r="A2814" s="1"/>
      <c r="B2814" s="1"/>
      <c r="C2814" s="1"/>
      <c r="D2814" s="2"/>
      <c r="E2814" s="1"/>
      <c r="F2814" s="1"/>
    </row>
    <row r="2815" spans="1:6" x14ac:dyDescent="0.2">
      <c r="A2815" s="1"/>
      <c r="B2815" s="1"/>
      <c r="C2815" s="1"/>
      <c r="D2815" s="2"/>
      <c r="E2815" s="1"/>
      <c r="F2815" s="1"/>
    </row>
    <row r="2816" spans="1:6" x14ac:dyDescent="0.2">
      <c r="A2816" s="1"/>
      <c r="B2816" s="1"/>
      <c r="C2816" s="1"/>
      <c r="D2816" s="2"/>
      <c r="E2816" s="1"/>
      <c r="F2816" s="1"/>
    </row>
    <row r="2817" spans="1:6" x14ac:dyDescent="0.2">
      <c r="A2817" s="1"/>
      <c r="B2817" s="1"/>
      <c r="C2817" s="1"/>
      <c r="D2817" s="2"/>
      <c r="E2817" s="1"/>
      <c r="F2817" s="1"/>
    </row>
    <row r="2818" spans="1:6" x14ac:dyDescent="0.2">
      <c r="A2818" s="1"/>
      <c r="B2818" s="1"/>
      <c r="C2818" s="1"/>
      <c r="D2818" s="2"/>
      <c r="E2818" s="1"/>
      <c r="F2818" s="1"/>
    </row>
    <row r="2819" spans="1:6" x14ac:dyDescent="0.2">
      <c r="A2819" s="1"/>
      <c r="B2819" s="1"/>
      <c r="C2819" s="1"/>
      <c r="D2819" s="2"/>
      <c r="E2819" s="1"/>
      <c r="F2819" s="1"/>
    </row>
    <row r="2820" spans="1:6" x14ac:dyDescent="0.2">
      <c r="A2820" s="1"/>
      <c r="B2820" s="1"/>
      <c r="C2820" s="1"/>
      <c r="D2820" s="2"/>
      <c r="E2820" s="1"/>
      <c r="F2820" s="1"/>
    </row>
    <row r="2821" spans="1:6" x14ac:dyDescent="0.2">
      <c r="A2821" s="1"/>
      <c r="B2821" s="1"/>
      <c r="C2821" s="1"/>
      <c r="D2821" s="2"/>
      <c r="E2821" s="1"/>
      <c r="F2821" s="1"/>
    </row>
    <row r="2822" spans="1:6" x14ac:dyDescent="0.2">
      <c r="A2822" s="1"/>
      <c r="B2822" s="1"/>
      <c r="C2822" s="1"/>
      <c r="D2822" s="2"/>
      <c r="E2822" s="1"/>
      <c r="F2822" s="1"/>
    </row>
    <row r="2823" spans="1:6" x14ac:dyDescent="0.2">
      <c r="A2823" s="1"/>
      <c r="B2823" s="1"/>
      <c r="C2823" s="1"/>
      <c r="D2823" s="2"/>
      <c r="E2823" s="1"/>
      <c r="F2823" s="1"/>
    </row>
    <row r="2824" spans="1:6" x14ac:dyDescent="0.2">
      <c r="A2824" s="1"/>
      <c r="B2824" s="1"/>
      <c r="C2824" s="1"/>
      <c r="D2824" s="2"/>
      <c r="E2824" s="1"/>
      <c r="F2824" s="1"/>
    </row>
    <row r="2825" spans="1:6" x14ac:dyDescent="0.2">
      <c r="A2825" s="1"/>
      <c r="B2825" s="1"/>
      <c r="C2825" s="1"/>
      <c r="D2825" s="2"/>
      <c r="E2825" s="1"/>
      <c r="F2825" s="1"/>
    </row>
    <row r="2826" spans="1:6" x14ac:dyDescent="0.2">
      <c r="A2826" s="1"/>
      <c r="B2826" s="1"/>
      <c r="C2826" s="1"/>
      <c r="D2826" s="2"/>
      <c r="E2826" s="1"/>
      <c r="F2826" s="1"/>
    </row>
    <row r="2827" spans="1:6" x14ac:dyDescent="0.2">
      <c r="A2827" s="1"/>
      <c r="B2827" s="1"/>
      <c r="C2827" s="1"/>
      <c r="D2827" s="2"/>
      <c r="E2827" s="1"/>
      <c r="F2827" s="1"/>
    </row>
    <row r="2828" spans="1:6" x14ac:dyDescent="0.2">
      <c r="A2828" s="1"/>
      <c r="B2828" s="1"/>
      <c r="C2828" s="1"/>
      <c r="D2828" s="2"/>
      <c r="E2828" s="1"/>
      <c r="F2828" s="1"/>
    </row>
    <row r="2829" spans="1:6" x14ac:dyDescent="0.2">
      <c r="A2829" s="1"/>
      <c r="B2829" s="1"/>
      <c r="C2829" s="1"/>
      <c r="D2829" s="2"/>
      <c r="E2829" s="1"/>
      <c r="F2829" s="1"/>
    </row>
    <row r="2830" spans="1:6" x14ac:dyDescent="0.2">
      <c r="A2830" s="1"/>
      <c r="B2830" s="1"/>
      <c r="C2830" s="1"/>
      <c r="D2830" s="2"/>
      <c r="E2830" s="1"/>
      <c r="F2830" s="1"/>
    </row>
    <row r="2831" spans="1:6" x14ac:dyDescent="0.2">
      <c r="A2831" s="1"/>
      <c r="B2831" s="1"/>
      <c r="C2831" s="1"/>
      <c r="D2831" s="2"/>
      <c r="E2831" s="1"/>
      <c r="F2831" s="1"/>
    </row>
    <row r="2832" spans="1:6" x14ac:dyDescent="0.2">
      <c r="A2832" s="1"/>
      <c r="B2832" s="1"/>
      <c r="C2832" s="1"/>
      <c r="D2832" s="2"/>
      <c r="E2832" s="1"/>
      <c r="F2832" s="1"/>
    </row>
    <row r="2833" spans="1:6" x14ac:dyDescent="0.2">
      <c r="A2833" s="1"/>
      <c r="B2833" s="1"/>
      <c r="C2833" s="1"/>
      <c r="D2833" s="2"/>
      <c r="E2833" s="1"/>
      <c r="F2833" s="1"/>
    </row>
    <row r="2834" spans="1:6" x14ac:dyDescent="0.2">
      <c r="A2834" s="1"/>
      <c r="B2834" s="1"/>
      <c r="C2834" s="1"/>
      <c r="D2834" s="2"/>
      <c r="E2834" s="1"/>
      <c r="F2834" s="1"/>
    </row>
    <row r="2835" spans="1:6" x14ac:dyDescent="0.2">
      <c r="A2835" s="1"/>
      <c r="B2835" s="1"/>
      <c r="C2835" s="1"/>
      <c r="D2835" s="2"/>
      <c r="E2835" s="1"/>
      <c r="F2835" s="1"/>
    </row>
    <row r="2836" spans="1:6" x14ac:dyDescent="0.2">
      <c r="A2836" s="1"/>
      <c r="B2836" s="1"/>
      <c r="C2836" s="1"/>
      <c r="D2836" s="2"/>
      <c r="E2836" s="1"/>
      <c r="F2836" s="1"/>
    </row>
    <row r="2837" spans="1:6" x14ac:dyDescent="0.2">
      <c r="A2837" s="1"/>
      <c r="B2837" s="1"/>
      <c r="C2837" s="1"/>
      <c r="D2837" s="2"/>
      <c r="E2837" s="1"/>
      <c r="F2837" s="1"/>
    </row>
    <row r="2838" spans="1:6" x14ac:dyDescent="0.2">
      <c r="A2838" s="1"/>
      <c r="B2838" s="1"/>
      <c r="C2838" s="1"/>
      <c r="D2838" s="2"/>
      <c r="E2838" s="1"/>
      <c r="F2838" s="1"/>
    </row>
    <row r="2839" spans="1:6" x14ac:dyDescent="0.2">
      <c r="A2839" s="1"/>
      <c r="B2839" s="1"/>
      <c r="C2839" s="1"/>
      <c r="D2839" s="2"/>
      <c r="E2839" s="1"/>
      <c r="F2839" s="1"/>
    </row>
    <row r="2840" spans="1:6" x14ac:dyDescent="0.2">
      <c r="A2840" s="1"/>
      <c r="B2840" s="1"/>
      <c r="C2840" s="1"/>
      <c r="D2840" s="2"/>
      <c r="E2840" s="1"/>
      <c r="F2840" s="1"/>
    </row>
    <row r="2841" spans="1:6" x14ac:dyDescent="0.2">
      <c r="A2841" s="1"/>
      <c r="B2841" s="1"/>
      <c r="C2841" s="1"/>
      <c r="D2841" s="2"/>
      <c r="E2841" s="1"/>
      <c r="F2841" s="1"/>
    </row>
    <row r="2842" spans="1:6" x14ac:dyDescent="0.2">
      <c r="A2842" s="1"/>
      <c r="B2842" s="1"/>
      <c r="C2842" s="1"/>
      <c r="D2842" s="2"/>
      <c r="E2842" s="1"/>
      <c r="F2842" s="1"/>
    </row>
    <row r="2843" spans="1:6" x14ac:dyDescent="0.2">
      <c r="A2843" s="1"/>
      <c r="B2843" s="1"/>
      <c r="C2843" s="1"/>
      <c r="D2843" s="2"/>
      <c r="E2843" s="1"/>
      <c r="F2843" s="1"/>
    </row>
    <row r="2844" spans="1:6" x14ac:dyDescent="0.2">
      <c r="A2844" s="1"/>
      <c r="B2844" s="1"/>
      <c r="C2844" s="1"/>
      <c r="D2844" s="2"/>
      <c r="E2844" s="1"/>
      <c r="F2844" s="1"/>
    </row>
    <row r="2845" spans="1:6" x14ac:dyDescent="0.2">
      <c r="A2845" s="1"/>
      <c r="B2845" s="1"/>
      <c r="C2845" s="1"/>
      <c r="D2845" s="2"/>
      <c r="E2845" s="1"/>
      <c r="F2845" s="1"/>
    </row>
    <row r="2846" spans="1:6" x14ac:dyDescent="0.2">
      <c r="A2846" s="1"/>
      <c r="B2846" s="1"/>
      <c r="C2846" s="1"/>
      <c r="D2846" s="2"/>
      <c r="E2846" s="1"/>
      <c r="F2846" s="1"/>
    </row>
    <row r="2847" spans="1:6" x14ac:dyDescent="0.2">
      <c r="A2847" s="1"/>
      <c r="B2847" s="1"/>
      <c r="C2847" s="1"/>
      <c r="D2847" s="2"/>
      <c r="E2847" s="1"/>
      <c r="F2847" s="1"/>
    </row>
    <row r="2848" spans="1:6" x14ac:dyDescent="0.2">
      <c r="A2848" s="1"/>
      <c r="B2848" s="1"/>
      <c r="C2848" s="1"/>
      <c r="D2848" s="2"/>
      <c r="E2848" s="1"/>
      <c r="F2848" s="1"/>
    </row>
    <row r="2849" spans="1:6" x14ac:dyDescent="0.2">
      <c r="A2849" s="1"/>
      <c r="B2849" s="1"/>
      <c r="C2849" s="1"/>
      <c r="D2849" s="2"/>
      <c r="E2849" s="1"/>
      <c r="F2849" s="1"/>
    </row>
    <row r="2850" spans="1:6" x14ac:dyDescent="0.2">
      <c r="A2850" s="1"/>
      <c r="B2850" s="1"/>
      <c r="C2850" s="1"/>
      <c r="D2850" s="2"/>
      <c r="E2850" s="1"/>
      <c r="F2850" s="1"/>
    </row>
    <row r="2851" spans="1:6" x14ac:dyDescent="0.2">
      <c r="A2851" s="1"/>
      <c r="B2851" s="1"/>
      <c r="C2851" s="1"/>
      <c r="D2851" s="2"/>
      <c r="E2851" s="1"/>
      <c r="F2851" s="1"/>
    </row>
    <row r="2852" spans="1:6" x14ac:dyDescent="0.2">
      <c r="A2852" s="1"/>
      <c r="B2852" s="1"/>
      <c r="C2852" s="1"/>
      <c r="D2852" s="2"/>
      <c r="E2852" s="1"/>
      <c r="F2852" s="1"/>
    </row>
    <row r="2853" spans="1:6" x14ac:dyDescent="0.2">
      <c r="A2853" s="1"/>
      <c r="B2853" s="1"/>
      <c r="C2853" s="1"/>
      <c r="D2853" s="2"/>
      <c r="E2853" s="1"/>
      <c r="F2853" s="1"/>
    </row>
    <row r="2854" spans="1:6" x14ac:dyDescent="0.2">
      <c r="A2854" s="1"/>
      <c r="B2854" s="1"/>
      <c r="C2854" s="1"/>
      <c r="D2854" s="2"/>
      <c r="E2854" s="1"/>
      <c r="F2854" s="1"/>
    </row>
    <row r="2855" spans="1:6" x14ac:dyDescent="0.2">
      <c r="A2855" s="1"/>
      <c r="B2855" s="1"/>
      <c r="C2855" s="1"/>
      <c r="D2855" s="2"/>
      <c r="E2855" s="1"/>
      <c r="F2855" s="1"/>
    </row>
    <row r="2856" spans="1:6" x14ac:dyDescent="0.2">
      <c r="A2856" s="1"/>
      <c r="B2856" s="1"/>
      <c r="C2856" s="1"/>
      <c r="D2856" s="2"/>
      <c r="E2856" s="1"/>
      <c r="F2856" s="1"/>
    </row>
    <row r="2857" spans="1:6" x14ac:dyDescent="0.2">
      <c r="A2857" s="1"/>
      <c r="B2857" s="1"/>
      <c r="C2857" s="1"/>
      <c r="D2857" s="2"/>
      <c r="E2857" s="1"/>
      <c r="F2857" s="1"/>
    </row>
    <row r="2858" spans="1:6" x14ac:dyDescent="0.2">
      <c r="A2858" s="1"/>
      <c r="B2858" s="1"/>
      <c r="C2858" s="1"/>
      <c r="D2858" s="2"/>
      <c r="E2858" s="1"/>
      <c r="F2858" s="1"/>
    </row>
    <row r="2859" spans="1:6" x14ac:dyDescent="0.2">
      <c r="A2859" s="1"/>
      <c r="B2859" s="1"/>
      <c r="C2859" s="1"/>
      <c r="D2859" s="2"/>
      <c r="E2859" s="1"/>
      <c r="F2859" s="1"/>
    </row>
    <row r="2860" spans="1:6" x14ac:dyDescent="0.2">
      <c r="A2860" s="1"/>
      <c r="B2860" s="1"/>
      <c r="C2860" s="1"/>
      <c r="D2860" s="2"/>
      <c r="E2860" s="1"/>
      <c r="F2860" s="1"/>
    </row>
    <row r="2861" spans="1:6" x14ac:dyDescent="0.2">
      <c r="A2861" s="1"/>
      <c r="B2861" s="1"/>
      <c r="C2861" s="1"/>
      <c r="D2861" s="2"/>
      <c r="E2861" s="1"/>
      <c r="F2861" s="1"/>
    </row>
    <row r="2862" spans="1:6" x14ac:dyDescent="0.2">
      <c r="A2862" s="1"/>
      <c r="B2862" s="1"/>
      <c r="C2862" s="1"/>
      <c r="D2862" s="2"/>
      <c r="E2862" s="1"/>
      <c r="F2862" s="1"/>
    </row>
    <row r="2863" spans="1:6" x14ac:dyDescent="0.2">
      <c r="A2863" s="1"/>
      <c r="B2863" s="1"/>
      <c r="C2863" s="1"/>
      <c r="D2863" s="2"/>
      <c r="E2863" s="1"/>
      <c r="F2863" s="1"/>
    </row>
    <row r="2864" spans="1:6" x14ac:dyDescent="0.2">
      <c r="A2864" s="1"/>
      <c r="B2864" s="1"/>
      <c r="C2864" s="1"/>
      <c r="D2864" s="2"/>
      <c r="E2864" s="1"/>
      <c r="F2864" s="1"/>
    </row>
    <row r="2865" spans="1:6" x14ac:dyDescent="0.2">
      <c r="A2865" s="1"/>
      <c r="B2865" s="1"/>
      <c r="C2865" s="1"/>
      <c r="D2865" s="2"/>
      <c r="E2865" s="1"/>
      <c r="F2865" s="1"/>
    </row>
    <row r="2866" spans="1:6" x14ac:dyDescent="0.2">
      <c r="A2866" s="1"/>
      <c r="B2866" s="1"/>
      <c r="C2866" s="1"/>
      <c r="D2866" s="2"/>
      <c r="E2866" s="1"/>
      <c r="F2866" s="1"/>
    </row>
    <row r="2867" spans="1:6" x14ac:dyDescent="0.2">
      <c r="A2867" s="1"/>
      <c r="B2867" s="1"/>
      <c r="C2867" s="1"/>
      <c r="D2867" s="2"/>
      <c r="E2867" s="1"/>
      <c r="F2867" s="1"/>
    </row>
    <row r="2868" spans="1:6" x14ac:dyDescent="0.2">
      <c r="A2868" s="1"/>
      <c r="B2868" s="1"/>
      <c r="C2868" s="1"/>
      <c r="D2868" s="2"/>
      <c r="E2868" s="1"/>
      <c r="F2868" s="1"/>
    </row>
    <row r="2869" spans="1:6" x14ac:dyDescent="0.2">
      <c r="A2869" s="1"/>
      <c r="B2869" s="1"/>
      <c r="C2869" s="1"/>
      <c r="D2869" s="2"/>
      <c r="E2869" s="1"/>
      <c r="F2869" s="1"/>
    </row>
    <row r="2870" spans="1:6" x14ac:dyDescent="0.2">
      <c r="A2870" s="1"/>
      <c r="B2870" s="1"/>
      <c r="C2870" s="1"/>
      <c r="D2870" s="2"/>
      <c r="E2870" s="1"/>
      <c r="F2870" s="1"/>
    </row>
    <row r="2871" spans="1:6" x14ac:dyDescent="0.2">
      <c r="A2871" s="1"/>
      <c r="B2871" s="1"/>
      <c r="C2871" s="1"/>
      <c r="D2871" s="2"/>
      <c r="E2871" s="1"/>
      <c r="F2871" s="1"/>
    </row>
    <row r="2872" spans="1:6" x14ac:dyDescent="0.2">
      <c r="A2872" s="1"/>
      <c r="B2872" s="1"/>
      <c r="C2872" s="1"/>
      <c r="D2872" s="2"/>
      <c r="E2872" s="1"/>
      <c r="F2872" s="1"/>
    </row>
    <row r="2873" spans="1:6" x14ac:dyDescent="0.2">
      <c r="A2873" s="1"/>
      <c r="B2873" s="1"/>
      <c r="C2873" s="1"/>
      <c r="D2873" s="2"/>
      <c r="E2873" s="1"/>
      <c r="F2873" s="1"/>
    </row>
    <row r="2874" spans="1:6" x14ac:dyDescent="0.2">
      <c r="A2874" s="1"/>
      <c r="B2874" s="1"/>
      <c r="C2874" s="1"/>
      <c r="D2874" s="2"/>
      <c r="E2874" s="1"/>
      <c r="F2874" s="1"/>
    </row>
    <row r="2875" spans="1:6" x14ac:dyDescent="0.2">
      <c r="A2875" s="1"/>
      <c r="B2875" s="1"/>
      <c r="C2875" s="1"/>
      <c r="D2875" s="2"/>
      <c r="E2875" s="1"/>
      <c r="F2875" s="1"/>
    </row>
    <row r="2876" spans="1:6" x14ac:dyDescent="0.2">
      <c r="A2876" s="1"/>
      <c r="B2876" s="1"/>
      <c r="C2876" s="1"/>
      <c r="D2876" s="2"/>
      <c r="E2876" s="1"/>
      <c r="F2876" s="1"/>
    </row>
    <row r="2877" spans="1:6" x14ac:dyDescent="0.2">
      <c r="A2877" s="1"/>
      <c r="B2877" s="1"/>
      <c r="C2877" s="1"/>
      <c r="D2877" s="2"/>
      <c r="E2877" s="1"/>
      <c r="F2877" s="1"/>
    </row>
    <row r="2878" spans="1:6" x14ac:dyDescent="0.2">
      <c r="A2878" s="1"/>
      <c r="B2878" s="1"/>
      <c r="C2878" s="1"/>
      <c r="D2878" s="2"/>
      <c r="E2878" s="1"/>
      <c r="F2878" s="1"/>
    </row>
    <row r="2879" spans="1:6" x14ac:dyDescent="0.2">
      <c r="A2879" s="1"/>
      <c r="B2879" s="1"/>
      <c r="C2879" s="1"/>
      <c r="D2879" s="2"/>
      <c r="E2879" s="1"/>
      <c r="F2879" s="1"/>
    </row>
    <row r="2880" spans="1:6" x14ac:dyDescent="0.2">
      <c r="A2880" s="1"/>
      <c r="B2880" s="1"/>
      <c r="C2880" s="1"/>
      <c r="D2880" s="2"/>
      <c r="E2880" s="1"/>
      <c r="F2880" s="1"/>
    </row>
    <row r="2881" spans="1:6" x14ac:dyDescent="0.2">
      <c r="A2881" s="1"/>
      <c r="B2881" s="1"/>
      <c r="C2881" s="1"/>
      <c r="D2881" s="2"/>
      <c r="E2881" s="1"/>
      <c r="F2881" s="1"/>
    </row>
    <row r="2882" spans="1:6" x14ac:dyDescent="0.2">
      <c r="A2882" s="1"/>
      <c r="B2882" s="1"/>
      <c r="C2882" s="1"/>
      <c r="D2882" s="2"/>
      <c r="E2882" s="1"/>
      <c r="F2882" s="1"/>
    </row>
    <row r="2883" spans="1:6" x14ac:dyDescent="0.2">
      <c r="A2883" s="1"/>
      <c r="B2883" s="1"/>
      <c r="C2883" s="1"/>
      <c r="D2883" s="2"/>
      <c r="E2883" s="1"/>
      <c r="F2883" s="1"/>
    </row>
    <row r="2884" spans="1:6" x14ac:dyDescent="0.2">
      <c r="A2884" s="1"/>
      <c r="B2884" s="1"/>
      <c r="C2884" s="1"/>
      <c r="D2884" s="2"/>
      <c r="E2884" s="1"/>
      <c r="F2884" s="1"/>
    </row>
    <row r="2885" spans="1:6" x14ac:dyDescent="0.2">
      <c r="A2885" s="1"/>
      <c r="B2885" s="1"/>
      <c r="C2885" s="1"/>
      <c r="D2885" s="2"/>
      <c r="E2885" s="1"/>
      <c r="F2885" s="1"/>
    </row>
    <row r="2886" spans="1:6" x14ac:dyDescent="0.2">
      <c r="A2886" s="1"/>
      <c r="B2886" s="1"/>
      <c r="C2886" s="1"/>
      <c r="D2886" s="2"/>
      <c r="E2886" s="1"/>
      <c r="F2886" s="1"/>
    </row>
    <row r="2887" spans="1:6" x14ac:dyDescent="0.2">
      <c r="A2887" s="1"/>
      <c r="B2887" s="1"/>
      <c r="C2887" s="1"/>
      <c r="D2887" s="2"/>
      <c r="E2887" s="1"/>
      <c r="F2887" s="1"/>
    </row>
    <row r="2888" spans="1:6" x14ac:dyDescent="0.2">
      <c r="A2888" s="1"/>
      <c r="B2888" s="1"/>
      <c r="C2888" s="1"/>
      <c r="D2888" s="2"/>
      <c r="E2888" s="1"/>
      <c r="F2888" s="1"/>
    </row>
    <row r="2889" spans="1:6" x14ac:dyDescent="0.2">
      <c r="A2889" s="1"/>
      <c r="B2889" s="1"/>
      <c r="C2889" s="1"/>
      <c r="D2889" s="2"/>
      <c r="E2889" s="1"/>
      <c r="F2889" s="1"/>
    </row>
    <row r="2890" spans="1:6" x14ac:dyDescent="0.2">
      <c r="A2890" s="1"/>
      <c r="B2890" s="1"/>
      <c r="C2890" s="1"/>
      <c r="D2890" s="2"/>
      <c r="E2890" s="1"/>
      <c r="F2890" s="1"/>
    </row>
    <row r="2891" spans="1:6" x14ac:dyDescent="0.2">
      <c r="A2891" s="1"/>
      <c r="B2891" s="1"/>
      <c r="C2891" s="1"/>
      <c r="D2891" s="2"/>
      <c r="E2891" s="1"/>
      <c r="F2891" s="1"/>
    </row>
    <row r="2892" spans="1:6" x14ac:dyDescent="0.2">
      <c r="A2892" s="1"/>
      <c r="B2892" s="1"/>
      <c r="C2892" s="1"/>
      <c r="D2892" s="2"/>
      <c r="E2892" s="1"/>
      <c r="F2892" s="1"/>
    </row>
    <row r="2893" spans="1:6" x14ac:dyDescent="0.2">
      <c r="A2893" s="1"/>
      <c r="B2893" s="1"/>
      <c r="C2893" s="1"/>
      <c r="D2893" s="2"/>
      <c r="E2893" s="1"/>
      <c r="F2893" s="1"/>
    </row>
    <row r="2894" spans="1:6" x14ac:dyDescent="0.2">
      <c r="A2894" s="1"/>
      <c r="B2894" s="1"/>
      <c r="C2894" s="1"/>
      <c r="D2894" s="2"/>
      <c r="E2894" s="1"/>
      <c r="F2894" s="1"/>
    </row>
    <row r="2895" spans="1:6" x14ac:dyDescent="0.2">
      <c r="A2895" s="1"/>
      <c r="B2895" s="1"/>
      <c r="C2895" s="1"/>
      <c r="D2895" s="2"/>
      <c r="E2895" s="1"/>
      <c r="F2895" s="1"/>
    </row>
    <row r="2896" spans="1:6" x14ac:dyDescent="0.2">
      <c r="A2896" s="1"/>
      <c r="B2896" s="1"/>
      <c r="C2896" s="1"/>
      <c r="D2896" s="2"/>
      <c r="E2896" s="1"/>
      <c r="F2896" s="1"/>
    </row>
    <row r="2897" spans="1:6" x14ac:dyDescent="0.2">
      <c r="A2897" s="1"/>
      <c r="B2897" s="1"/>
      <c r="C2897" s="1"/>
      <c r="D2897" s="2"/>
      <c r="E2897" s="1"/>
      <c r="F2897" s="1"/>
    </row>
    <row r="2898" spans="1:6" x14ac:dyDescent="0.2">
      <c r="A2898" s="1"/>
      <c r="B2898" s="1"/>
      <c r="C2898" s="1"/>
      <c r="D2898" s="2"/>
      <c r="E2898" s="1"/>
      <c r="F2898" s="1"/>
    </row>
    <row r="2899" spans="1:6" x14ac:dyDescent="0.2">
      <c r="A2899" s="1"/>
      <c r="B2899" s="1"/>
      <c r="C2899" s="1"/>
      <c r="D2899" s="2"/>
      <c r="E2899" s="1"/>
      <c r="F2899" s="1"/>
    </row>
    <row r="2900" spans="1:6" x14ac:dyDescent="0.2">
      <c r="A2900" s="1"/>
      <c r="B2900" s="1"/>
      <c r="C2900" s="1"/>
      <c r="D2900" s="2"/>
      <c r="E2900" s="1"/>
      <c r="F2900" s="1"/>
    </row>
    <row r="2901" spans="1:6" x14ac:dyDescent="0.2">
      <c r="A2901" s="1"/>
      <c r="B2901" s="1"/>
      <c r="C2901" s="1"/>
      <c r="D2901" s="2"/>
      <c r="E2901" s="1"/>
      <c r="F2901" s="1"/>
    </row>
    <row r="2902" spans="1:6" x14ac:dyDescent="0.2">
      <c r="A2902" s="1"/>
      <c r="B2902" s="1"/>
      <c r="C2902" s="1"/>
      <c r="D2902" s="2"/>
      <c r="E2902" s="1"/>
      <c r="F2902" s="1"/>
    </row>
    <row r="2903" spans="1:6" x14ac:dyDescent="0.2">
      <c r="A2903" s="1"/>
      <c r="B2903" s="1"/>
      <c r="C2903" s="1"/>
      <c r="D2903" s="2"/>
      <c r="E2903" s="1"/>
      <c r="F2903" s="1"/>
    </row>
    <row r="2904" spans="1:6" x14ac:dyDescent="0.2">
      <c r="A2904" s="1"/>
      <c r="B2904" s="1"/>
      <c r="C2904" s="1"/>
      <c r="D2904" s="2"/>
      <c r="E2904" s="1"/>
      <c r="F2904" s="1"/>
    </row>
    <row r="2905" spans="1:6" x14ac:dyDescent="0.2">
      <c r="A2905" s="1"/>
      <c r="B2905" s="1"/>
      <c r="C2905" s="1"/>
      <c r="D2905" s="2"/>
      <c r="E2905" s="1"/>
      <c r="F2905" s="1"/>
    </row>
    <row r="2906" spans="1:6" x14ac:dyDescent="0.2">
      <c r="A2906" s="1"/>
      <c r="B2906" s="1"/>
      <c r="C2906" s="1"/>
      <c r="D2906" s="2"/>
      <c r="E2906" s="1"/>
      <c r="F2906" s="1"/>
    </row>
    <row r="2907" spans="1:6" x14ac:dyDescent="0.2">
      <c r="A2907" s="1"/>
      <c r="B2907" s="1"/>
      <c r="C2907" s="1"/>
      <c r="D2907" s="2"/>
      <c r="E2907" s="1"/>
      <c r="F2907" s="1"/>
    </row>
    <row r="2908" spans="1:6" x14ac:dyDescent="0.2">
      <c r="A2908" s="1"/>
      <c r="B2908" s="1"/>
      <c r="C2908" s="1"/>
      <c r="D2908" s="2"/>
      <c r="E2908" s="1"/>
      <c r="F2908" s="1"/>
    </row>
    <row r="2909" spans="1:6" x14ac:dyDescent="0.2">
      <c r="A2909" s="1"/>
      <c r="B2909" s="1"/>
      <c r="C2909" s="1"/>
      <c r="D2909" s="2"/>
      <c r="E2909" s="1"/>
      <c r="F2909" s="1"/>
    </row>
    <row r="2910" spans="1:6" x14ac:dyDescent="0.2">
      <c r="A2910" s="1"/>
      <c r="B2910" s="1"/>
      <c r="C2910" s="1"/>
      <c r="D2910" s="2"/>
      <c r="E2910" s="1"/>
      <c r="F2910" s="1"/>
    </row>
    <row r="2911" spans="1:6" x14ac:dyDescent="0.2">
      <c r="A2911" s="1"/>
      <c r="B2911" s="1"/>
      <c r="C2911" s="1"/>
      <c r="D2911" s="2"/>
      <c r="E2911" s="1"/>
      <c r="F2911" s="1"/>
    </row>
    <row r="2912" spans="1:6" x14ac:dyDescent="0.2">
      <c r="A2912" s="1"/>
      <c r="B2912" s="1"/>
      <c r="C2912" s="1"/>
      <c r="D2912" s="2"/>
      <c r="E2912" s="1"/>
      <c r="F2912" s="1"/>
    </row>
    <row r="2913" spans="1:6" x14ac:dyDescent="0.2">
      <c r="A2913" s="1"/>
      <c r="B2913" s="1"/>
      <c r="C2913" s="1"/>
      <c r="D2913" s="2"/>
      <c r="E2913" s="1"/>
      <c r="F2913" s="1"/>
    </row>
    <row r="2914" spans="1:6" x14ac:dyDescent="0.2">
      <c r="A2914" s="1"/>
      <c r="B2914" s="1"/>
      <c r="C2914" s="1"/>
      <c r="D2914" s="2"/>
      <c r="E2914" s="1"/>
      <c r="F2914" s="1"/>
    </row>
    <row r="2915" spans="1:6" x14ac:dyDescent="0.2">
      <c r="A2915" s="1"/>
      <c r="B2915" s="1"/>
      <c r="C2915" s="1"/>
      <c r="D2915" s="2"/>
      <c r="E2915" s="1"/>
      <c r="F2915" s="1"/>
    </row>
    <row r="2916" spans="1:6" x14ac:dyDescent="0.2">
      <c r="A2916" s="1"/>
      <c r="B2916" s="1"/>
      <c r="C2916" s="1"/>
      <c r="D2916" s="2"/>
      <c r="E2916" s="1"/>
      <c r="F2916" s="1"/>
    </row>
    <row r="2917" spans="1:6" x14ac:dyDescent="0.2">
      <c r="A2917" s="1"/>
      <c r="B2917" s="1"/>
      <c r="C2917" s="1"/>
      <c r="D2917" s="2"/>
      <c r="E2917" s="1"/>
      <c r="F2917" s="1"/>
    </row>
    <row r="2918" spans="1:6" x14ac:dyDescent="0.2">
      <c r="A2918" s="1"/>
      <c r="B2918" s="1"/>
      <c r="C2918" s="1"/>
      <c r="D2918" s="2"/>
      <c r="E2918" s="1"/>
      <c r="F2918" s="1"/>
    </row>
    <row r="2919" spans="1:6" x14ac:dyDescent="0.2">
      <c r="A2919" s="1"/>
      <c r="B2919" s="1"/>
      <c r="C2919" s="1"/>
      <c r="D2919" s="2"/>
      <c r="E2919" s="1"/>
      <c r="F2919" s="1"/>
    </row>
    <row r="2920" spans="1:6" x14ac:dyDescent="0.2">
      <c r="A2920" s="1"/>
      <c r="B2920" s="1"/>
      <c r="C2920" s="1"/>
      <c r="D2920" s="2"/>
      <c r="E2920" s="1"/>
      <c r="F2920" s="1"/>
    </row>
    <row r="2921" spans="1:6" x14ac:dyDescent="0.2">
      <c r="A2921" s="1"/>
      <c r="B2921" s="1"/>
      <c r="C2921" s="1"/>
      <c r="D2921" s="2"/>
      <c r="E2921" s="1"/>
      <c r="F2921" s="1"/>
    </row>
    <row r="2922" spans="1:6" x14ac:dyDescent="0.2">
      <c r="A2922" s="1"/>
      <c r="B2922" s="1"/>
      <c r="C2922" s="1"/>
      <c r="D2922" s="2"/>
      <c r="E2922" s="1"/>
      <c r="F2922" s="1"/>
    </row>
    <row r="2923" spans="1:6" x14ac:dyDescent="0.2">
      <c r="A2923" s="1"/>
      <c r="B2923" s="1"/>
      <c r="C2923" s="1"/>
      <c r="D2923" s="2"/>
      <c r="E2923" s="1"/>
      <c r="F2923" s="1"/>
    </row>
    <row r="2924" spans="1:6" x14ac:dyDescent="0.2">
      <c r="A2924" s="1"/>
      <c r="B2924" s="1"/>
      <c r="C2924" s="1"/>
      <c r="D2924" s="2"/>
      <c r="E2924" s="1"/>
      <c r="F2924" s="1"/>
    </row>
    <row r="2925" spans="1:6" x14ac:dyDescent="0.2">
      <c r="A2925" s="1"/>
      <c r="B2925" s="1"/>
      <c r="C2925" s="1"/>
      <c r="D2925" s="2"/>
      <c r="E2925" s="1"/>
      <c r="F2925" s="1"/>
    </row>
    <row r="2926" spans="1:6" x14ac:dyDescent="0.2">
      <c r="A2926" s="1"/>
      <c r="B2926" s="1"/>
      <c r="C2926" s="1"/>
      <c r="D2926" s="2"/>
      <c r="E2926" s="1"/>
      <c r="F2926" s="1"/>
    </row>
    <row r="2927" spans="1:6" x14ac:dyDescent="0.2">
      <c r="A2927" s="1"/>
      <c r="B2927" s="1"/>
      <c r="C2927" s="1"/>
      <c r="D2927" s="2"/>
      <c r="E2927" s="1"/>
      <c r="F2927" s="1"/>
    </row>
    <row r="2928" spans="1:6" x14ac:dyDescent="0.2">
      <c r="A2928" s="1"/>
      <c r="B2928" s="1"/>
      <c r="C2928" s="1"/>
      <c r="D2928" s="2"/>
      <c r="E2928" s="1"/>
      <c r="F2928" s="1"/>
    </row>
    <row r="2929" spans="1:6" x14ac:dyDescent="0.2">
      <c r="A2929" s="1"/>
      <c r="B2929" s="1"/>
      <c r="C2929" s="1"/>
      <c r="D2929" s="2"/>
      <c r="E2929" s="1"/>
      <c r="F2929" s="1"/>
    </row>
    <row r="2930" spans="1:6" x14ac:dyDescent="0.2">
      <c r="A2930" s="1"/>
      <c r="B2930" s="1"/>
      <c r="C2930" s="1"/>
      <c r="D2930" s="2"/>
      <c r="E2930" s="1"/>
      <c r="F2930" s="1"/>
    </row>
    <row r="2931" spans="1:6" x14ac:dyDescent="0.2">
      <c r="A2931" s="1"/>
      <c r="B2931" s="1"/>
      <c r="C2931" s="1"/>
      <c r="D2931" s="2"/>
      <c r="E2931" s="1"/>
      <c r="F2931" s="1"/>
    </row>
    <row r="2932" spans="1:6" x14ac:dyDescent="0.2">
      <c r="A2932" s="1"/>
      <c r="B2932" s="1"/>
      <c r="C2932" s="1"/>
      <c r="D2932" s="2"/>
      <c r="E2932" s="1"/>
      <c r="F2932" s="1"/>
    </row>
    <row r="2933" spans="1:6" x14ac:dyDescent="0.2">
      <c r="A2933" s="1"/>
      <c r="B2933" s="1"/>
      <c r="C2933" s="1"/>
      <c r="D2933" s="2"/>
      <c r="E2933" s="1"/>
      <c r="F2933" s="1"/>
    </row>
    <row r="2934" spans="1:6" x14ac:dyDescent="0.2">
      <c r="A2934" s="1"/>
      <c r="B2934" s="1"/>
      <c r="C2934" s="1"/>
      <c r="D2934" s="2"/>
      <c r="E2934" s="1"/>
      <c r="F2934" s="1"/>
    </row>
    <row r="2935" spans="1:6" x14ac:dyDescent="0.2">
      <c r="A2935" s="1"/>
      <c r="B2935" s="1"/>
      <c r="C2935" s="1"/>
      <c r="D2935" s="2"/>
      <c r="E2935" s="1"/>
      <c r="F2935" s="1"/>
    </row>
    <row r="2936" spans="1:6" x14ac:dyDescent="0.2">
      <c r="A2936" s="1"/>
      <c r="B2936" s="1"/>
      <c r="C2936" s="1"/>
      <c r="D2936" s="2"/>
      <c r="E2936" s="1"/>
      <c r="F2936" s="1"/>
    </row>
    <row r="2937" spans="1:6" x14ac:dyDescent="0.2">
      <c r="A2937" s="1"/>
      <c r="B2937" s="1"/>
      <c r="C2937" s="1"/>
      <c r="D2937" s="2"/>
      <c r="E2937" s="1"/>
      <c r="F2937" s="1"/>
    </row>
    <row r="2938" spans="1:6" x14ac:dyDescent="0.2">
      <c r="A2938" s="1"/>
      <c r="B2938" s="1"/>
      <c r="C2938" s="1"/>
      <c r="D2938" s="2"/>
      <c r="E2938" s="1"/>
      <c r="F2938" s="1"/>
    </row>
    <row r="2939" spans="1:6" x14ac:dyDescent="0.2">
      <c r="A2939" s="1"/>
      <c r="B2939" s="1"/>
      <c r="C2939" s="1"/>
      <c r="D2939" s="2"/>
      <c r="E2939" s="1"/>
      <c r="F2939" s="1"/>
    </row>
    <row r="2940" spans="1:6" x14ac:dyDescent="0.2">
      <c r="A2940" s="1"/>
      <c r="B2940" s="1"/>
      <c r="C2940" s="1"/>
      <c r="D2940" s="2"/>
      <c r="E2940" s="1"/>
      <c r="F2940" s="1"/>
    </row>
    <row r="2941" spans="1:6" x14ac:dyDescent="0.2">
      <c r="A2941" s="1"/>
      <c r="B2941" s="1"/>
      <c r="C2941" s="1"/>
      <c r="D2941" s="2"/>
      <c r="E2941" s="1"/>
      <c r="F2941" s="1"/>
    </row>
    <row r="2942" spans="1:6" x14ac:dyDescent="0.2">
      <c r="A2942" s="1"/>
      <c r="B2942" s="1"/>
      <c r="C2942" s="1"/>
      <c r="D2942" s="2"/>
      <c r="E2942" s="1"/>
      <c r="F2942" s="1"/>
    </row>
    <row r="2943" spans="1:6" x14ac:dyDescent="0.2">
      <c r="A2943" s="1"/>
      <c r="B2943" s="1"/>
      <c r="C2943" s="1"/>
      <c r="D2943" s="2"/>
      <c r="E2943" s="1"/>
      <c r="F2943" s="1"/>
    </row>
    <row r="2944" spans="1:6" x14ac:dyDescent="0.2">
      <c r="A2944" s="1"/>
      <c r="B2944" s="1"/>
      <c r="C2944" s="1"/>
      <c r="D2944" s="2"/>
      <c r="E2944" s="1"/>
      <c r="F2944" s="1"/>
    </row>
    <row r="2945" spans="1:6" x14ac:dyDescent="0.2">
      <c r="A2945" s="1"/>
      <c r="B2945" s="1"/>
      <c r="C2945" s="1"/>
      <c r="D2945" s="2"/>
      <c r="E2945" s="1"/>
      <c r="F2945" s="1"/>
    </row>
    <row r="2946" spans="1:6" x14ac:dyDescent="0.2">
      <c r="A2946" s="1"/>
      <c r="B2946" s="1"/>
      <c r="C2946" s="1"/>
      <c r="D2946" s="2"/>
      <c r="E2946" s="1"/>
      <c r="F2946" s="1"/>
    </row>
    <row r="2947" spans="1:6" x14ac:dyDescent="0.2">
      <c r="A2947" s="1"/>
      <c r="B2947" s="1"/>
      <c r="C2947" s="1"/>
      <c r="D2947" s="2"/>
      <c r="E2947" s="1"/>
      <c r="F2947" s="1"/>
    </row>
    <row r="2948" spans="1:6" x14ac:dyDescent="0.2">
      <c r="A2948" s="1"/>
      <c r="B2948" s="1"/>
      <c r="C2948" s="1"/>
      <c r="D2948" s="2"/>
      <c r="E2948" s="1"/>
      <c r="F2948" s="1"/>
    </row>
    <row r="2949" spans="1:6" x14ac:dyDescent="0.2">
      <c r="A2949" s="1"/>
      <c r="B2949" s="1"/>
      <c r="C2949" s="1"/>
      <c r="D2949" s="2"/>
      <c r="E2949" s="1"/>
      <c r="F2949" s="1"/>
    </row>
    <row r="2950" spans="1:6" x14ac:dyDescent="0.2">
      <c r="A2950" s="1"/>
      <c r="B2950" s="1"/>
      <c r="C2950" s="1"/>
      <c r="D2950" s="2"/>
      <c r="E2950" s="1"/>
      <c r="F2950" s="1"/>
    </row>
    <row r="2951" spans="1:6" x14ac:dyDescent="0.2">
      <c r="A2951" s="1"/>
      <c r="B2951" s="1"/>
      <c r="C2951" s="1"/>
      <c r="D2951" s="2"/>
      <c r="E2951" s="1"/>
      <c r="F2951" s="1"/>
    </row>
    <row r="2952" spans="1:6" x14ac:dyDescent="0.2">
      <c r="A2952" s="1"/>
      <c r="B2952" s="1"/>
      <c r="C2952" s="1"/>
      <c r="D2952" s="2"/>
      <c r="E2952" s="1"/>
      <c r="F2952" s="1"/>
    </row>
    <row r="2953" spans="1:6" x14ac:dyDescent="0.2">
      <c r="A2953" s="1"/>
      <c r="B2953" s="1"/>
      <c r="C2953" s="1"/>
      <c r="D2953" s="2"/>
      <c r="E2953" s="1"/>
      <c r="F2953" s="1"/>
    </row>
    <row r="2954" spans="1:6" x14ac:dyDescent="0.2">
      <c r="A2954" s="1"/>
      <c r="B2954" s="1"/>
      <c r="C2954" s="1"/>
      <c r="D2954" s="2"/>
      <c r="E2954" s="1"/>
      <c r="F2954" s="1"/>
    </row>
    <row r="2955" spans="1:6" x14ac:dyDescent="0.2">
      <c r="A2955" s="1"/>
      <c r="B2955" s="1"/>
      <c r="C2955" s="1"/>
      <c r="D2955" s="2"/>
      <c r="E2955" s="1"/>
      <c r="F2955" s="1"/>
    </row>
    <row r="2956" spans="1:6" x14ac:dyDescent="0.2">
      <c r="A2956" s="1"/>
      <c r="B2956" s="1"/>
      <c r="C2956" s="1"/>
      <c r="D2956" s="2"/>
      <c r="E2956" s="1"/>
      <c r="F2956" s="1"/>
    </row>
    <row r="2957" spans="1:6" x14ac:dyDescent="0.2">
      <c r="A2957" s="1"/>
      <c r="B2957" s="1"/>
      <c r="C2957" s="1"/>
      <c r="D2957" s="2"/>
      <c r="E2957" s="1"/>
      <c r="F2957" s="1"/>
    </row>
    <row r="2958" spans="1:6" x14ac:dyDescent="0.2">
      <c r="A2958" s="1"/>
      <c r="B2958" s="1"/>
      <c r="C2958" s="1"/>
      <c r="D2958" s="2"/>
      <c r="E2958" s="1"/>
      <c r="F2958" s="1"/>
    </row>
    <row r="2959" spans="1:6" x14ac:dyDescent="0.2">
      <c r="A2959" s="1"/>
      <c r="B2959" s="1"/>
      <c r="C2959" s="1"/>
      <c r="D2959" s="2"/>
      <c r="E2959" s="1"/>
      <c r="F2959" s="1"/>
    </row>
    <row r="2960" spans="1:6" x14ac:dyDescent="0.2">
      <c r="A2960" s="1"/>
      <c r="B2960" s="1"/>
      <c r="C2960" s="1"/>
      <c r="D2960" s="2"/>
      <c r="E2960" s="1"/>
      <c r="F2960" s="1"/>
    </row>
    <row r="2961" spans="1:6" x14ac:dyDescent="0.2">
      <c r="A2961" s="1"/>
      <c r="B2961" s="1"/>
      <c r="C2961" s="1"/>
      <c r="D2961" s="2"/>
      <c r="E2961" s="1"/>
      <c r="F2961" s="1"/>
    </row>
    <row r="2962" spans="1:6" x14ac:dyDescent="0.2">
      <c r="A2962" s="1"/>
      <c r="B2962" s="1"/>
      <c r="C2962" s="1"/>
      <c r="D2962" s="2"/>
      <c r="E2962" s="1"/>
      <c r="F2962" s="1"/>
    </row>
    <row r="2963" spans="1:6" x14ac:dyDescent="0.2">
      <c r="A2963" s="1"/>
      <c r="B2963" s="1"/>
      <c r="C2963" s="1"/>
      <c r="D2963" s="2"/>
      <c r="E2963" s="1"/>
      <c r="F2963" s="1"/>
    </row>
    <row r="2964" spans="1:6" x14ac:dyDescent="0.2">
      <c r="A2964" s="1"/>
      <c r="B2964" s="1"/>
      <c r="C2964" s="1"/>
      <c r="D2964" s="2"/>
      <c r="E2964" s="1"/>
      <c r="F2964" s="1"/>
    </row>
    <row r="2965" spans="1:6" x14ac:dyDescent="0.2">
      <c r="A2965" s="1"/>
      <c r="B2965" s="1"/>
      <c r="C2965" s="1"/>
      <c r="D2965" s="2"/>
      <c r="E2965" s="1"/>
      <c r="F2965" s="1"/>
    </row>
    <row r="2966" spans="1:6" x14ac:dyDescent="0.2">
      <c r="A2966" s="1"/>
      <c r="B2966" s="1"/>
      <c r="C2966" s="1"/>
      <c r="D2966" s="2"/>
      <c r="E2966" s="1"/>
      <c r="F2966" s="1"/>
    </row>
    <row r="2967" spans="1:6" x14ac:dyDescent="0.2">
      <c r="A2967" s="1"/>
      <c r="B2967" s="1"/>
      <c r="C2967" s="1"/>
      <c r="D2967" s="2"/>
      <c r="E2967" s="1"/>
      <c r="F2967" s="1"/>
    </row>
    <row r="2968" spans="1:6" x14ac:dyDescent="0.2">
      <c r="A2968" s="1"/>
      <c r="B2968" s="1"/>
      <c r="C2968" s="1"/>
      <c r="D2968" s="2"/>
      <c r="E2968" s="1"/>
      <c r="F2968" s="1"/>
    </row>
    <row r="2969" spans="1:6" x14ac:dyDescent="0.2">
      <c r="A2969" s="1"/>
      <c r="B2969" s="1"/>
      <c r="C2969" s="1"/>
      <c r="D2969" s="2"/>
      <c r="E2969" s="1"/>
      <c r="F2969" s="1"/>
    </row>
    <row r="2970" spans="1:6" x14ac:dyDescent="0.2">
      <c r="A2970" s="1"/>
      <c r="B2970" s="1"/>
      <c r="C2970" s="1"/>
      <c r="D2970" s="2"/>
      <c r="E2970" s="1"/>
      <c r="F2970" s="1"/>
    </row>
    <row r="2971" spans="1:6" x14ac:dyDescent="0.2">
      <c r="A2971" s="1"/>
      <c r="B2971" s="1"/>
      <c r="C2971" s="1"/>
      <c r="D2971" s="2"/>
      <c r="E2971" s="1"/>
      <c r="F2971" s="1"/>
    </row>
    <row r="2972" spans="1:6" x14ac:dyDescent="0.2">
      <c r="A2972" s="1"/>
      <c r="B2972" s="1"/>
      <c r="C2972" s="1"/>
      <c r="D2972" s="2"/>
      <c r="E2972" s="1"/>
      <c r="F2972" s="1"/>
    </row>
    <row r="2973" spans="1:6" x14ac:dyDescent="0.2">
      <c r="A2973" s="1"/>
      <c r="B2973" s="1"/>
      <c r="C2973" s="1"/>
      <c r="D2973" s="2"/>
      <c r="E2973" s="1"/>
      <c r="F2973" s="1"/>
    </row>
    <row r="2974" spans="1:6" x14ac:dyDescent="0.2">
      <c r="A2974" s="1"/>
      <c r="B2974" s="1"/>
      <c r="C2974" s="1"/>
      <c r="D2974" s="2"/>
      <c r="E2974" s="1"/>
      <c r="F2974" s="1"/>
    </row>
    <row r="2975" spans="1:6" x14ac:dyDescent="0.2">
      <c r="A2975" s="1"/>
      <c r="B2975" s="1"/>
      <c r="C2975" s="1"/>
      <c r="D2975" s="2"/>
      <c r="E2975" s="1"/>
      <c r="F2975" s="1"/>
    </row>
    <row r="2976" spans="1:6" x14ac:dyDescent="0.2">
      <c r="A2976" s="1"/>
      <c r="B2976" s="1"/>
      <c r="C2976" s="1"/>
      <c r="D2976" s="2"/>
      <c r="E2976" s="1"/>
      <c r="F2976" s="1"/>
    </row>
    <row r="2977" spans="1:6" x14ac:dyDescent="0.2">
      <c r="A2977" s="1"/>
      <c r="B2977" s="1"/>
      <c r="C2977" s="1"/>
      <c r="D2977" s="2"/>
      <c r="E2977" s="1"/>
      <c r="F2977" s="1"/>
    </row>
    <row r="2978" spans="1:6" x14ac:dyDescent="0.2">
      <c r="A2978" s="1"/>
      <c r="B2978" s="1"/>
      <c r="C2978" s="1"/>
      <c r="D2978" s="2"/>
      <c r="E2978" s="1"/>
      <c r="F2978" s="1"/>
    </row>
    <row r="2979" spans="1:6" x14ac:dyDescent="0.2">
      <c r="A2979" s="1"/>
      <c r="B2979" s="1"/>
      <c r="C2979" s="1"/>
      <c r="D2979" s="2"/>
      <c r="E2979" s="1"/>
      <c r="F2979" s="1"/>
    </row>
    <row r="2980" spans="1:6" x14ac:dyDescent="0.2">
      <c r="A2980" s="1"/>
      <c r="B2980" s="1"/>
      <c r="C2980" s="1"/>
      <c r="D2980" s="2"/>
      <c r="E2980" s="1"/>
      <c r="F2980" s="1"/>
    </row>
    <row r="2981" spans="1:6" x14ac:dyDescent="0.2">
      <c r="A2981" s="1"/>
      <c r="B2981" s="1"/>
      <c r="C2981" s="1"/>
      <c r="D2981" s="2"/>
      <c r="E2981" s="1"/>
      <c r="F2981" s="1"/>
    </row>
    <row r="2982" spans="1:6" x14ac:dyDescent="0.2">
      <c r="A2982" s="1"/>
      <c r="B2982" s="1"/>
      <c r="C2982" s="1"/>
      <c r="D2982" s="2"/>
      <c r="E2982" s="1"/>
      <c r="F2982" s="1"/>
    </row>
    <row r="2983" spans="1:6" x14ac:dyDescent="0.2">
      <c r="A2983" s="1"/>
      <c r="B2983" s="1"/>
      <c r="C2983" s="1"/>
      <c r="D2983" s="2"/>
      <c r="E2983" s="1"/>
      <c r="F2983" s="1"/>
    </row>
    <row r="2984" spans="1:6" x14ac:dyDescent="0.2">
      <c r="A2984" s="1"/>
      <c r="B2984" s="1"/>
      <c r="C2984" s="1"/>
      <c r="D2984" s="2"/>
      <c r="E2984" s="1"/>
      <c r="F2984" s="1"/>
    </row>
    <row r="2985" spans="1:6" x14ac:dyDescent="0.2">
      <c r="A2985" s="1"/>
      <c r="B2985" s="1"/>
      <c r="C2985" s="1"/>
      <c r="D2985" s="2"/>
      <c r="E2985" s="1"/>
      <c r="F2985" s="1"/>
    </row>
    <row r="2986" spans="1:6" x14ac:dyDescent="0.2">
      <c r="A2986" s="1"/>
      <c r="B2986" s="1"/>
      <c r="C2986" s="1"/>
      <c r="D2986" s="2"/>
      <c r="E2986" s="1"/>
      <c r="F2986" s="1"/>
    </row>
    <row r="2987" spans="1:6" x14ac:dyDescent="0.2">
      <c r="A2987" s="1"/>
      <c r="B2987" s="1"/>
      <c r="C2987" s="1"/>
      <c r="D2987" s="2"/>
      <c r="E2987" s="1"/>
      <c r="F2987" s="1"/>
    </row>
    <row r="2988" spans="1:6" x14ac:dyDescent="0.2">
      <c r="A2988" s="1"/>
      <c r="B2988" s="1"/>
      <c r="C2988" s="1"/>
      <c r="D2988" s="2"/>
      <c r="E2988" s="1"/>
      <c r="F2988" s="1"/>
    </row>
    <row r="2989" spans="1:6" x14ac:dyDescent="0.2">
      <c r="A2989" s="1"/>
      <c r="B2989" s="1"/>
      <c r="C2989" s="1"/>
      <c r="D2989" s="2"/>
      <c r="E2989" s="1"/>
      <c r="F2989" s="1"/>
    </row>
    <row r="2990" spans="1:6" x14ac:dyDescent="0.2">
      <c r="A2990" s="1"/>
      <c r="B2990" s="1"/>
      <c r="C2990" s="1"/>
      <c r="D2990" s="2"/>
      <c r="E2990" s="1"/>
      <c r="F2990" s="1"/>
    </row>
    <row r="2991" spans="1:6" x14ac:dyDescent="0.2">
      <c r="A2991" s="1"/>
      <c r="B2991" s="1"/>
      <c r="C2991" s="1"/>
      <c r="D2991" s="2"/>
      <c r="E2991" s="1"/>
      <c r="F2991" s="1"/>
    </row>
    <row r="2992" spans="1:6" x14ac:dyDescent="0.2">
      <c r="A2992" s="1"/>
      <c r="B2992" s="1"/>
      <c r="C2992" s="1"/>
      <c r="D2992" s="2"/>
      <c r="E2992" s="1"/>
      <c r="F2992" s="1"/>
    </row>
    <row r="2993" spans="1:6" x14ac:dyDescent="0.2">
      <c r="A2993" s="1"/>
      <c r="B2993" s="1"/>
      <c r="C2993" s="1"/>
      <c r="D2993" s="2"/>
      <c r="E2993" s="1"/>
      <c r="F2993" s="1"/>
    </row>
    <row r="2994" spans="1:6" x14ac:dyDescent="0.2">
      <c r="A2994" s="1"/>
      <c r="B2994" s="1"/>
      <c r="C2994" s="1"/>
      <c r="D2994" s="2"/>
      <c r="E2994" s="1"/>
      <c r="F2994" s="1"/>
    </row>
    <row r="2995" spans="1:6" x14ac:dyDescent="0.2">
      <c r="A2995" s="1"/>
      <c r="B2995" s="1"/>
      <c r="C2995" s="1"/>
      <c r="D2995" s="2"/>
      <c r="E2995" s="1"/>
      <c r="F2995" s="1"/>
    </row>
    <row r="2996" spans="1:6" x14ac:dyDescent="0.2">
      <c r="A2996" s="1"/>
      <c r="B2996" s="1"/>
      <c r="C2996" s="1"/>
      <c r="D2996" s="2"/>
      <c r="E2996" s="1"/>
      <c r="F2996" s="1"/>
    </row>
    <row r="2997" spans="1:6" x14ac:dyDescent="0.2">
      <c r="A2997" s="1"/>
      <c r="B2997" s="1"/>
      <c r="C2997" s="1"/>
      <c r="D2997" s="2"/>
      <c r="E2997" s="1"/>
      <c r="F2997" s="1"/>
    </row>
    <row r="2998" spans="1:6" x14ac:dyDescent="0.2">
      <c r="A2998" s="1"/>
      <c r="B2998" s="1"/>
      <c r="C2998" s="1"/>
      <c r="D2998" s="2"/>
      <c r="E2998" s="1"/>
      <c r="F2998" s="1"/>
    </row>
    <row r="2999" spans="1:6" x14ac:dyDescent="0.2">
      <c r="A2999" s="1"/>
      <c r="B2999" s="1"/>
      <c r="C2999" s="1"/>
      <c r="D2999" s="2"/>
      <c r="E2999" s="1"/>
      <c r="F2999" s="1"/>
    </row>
    <row r="3000" spans="1:6" x14ac:dyDescent="0.2">
      <c r="A3000" s="1"/>
      <c r="B3000" s="1"/>
      <c r="C3000" s="1"/>
      <c r="D3000" s="2"/>
      <c r="E3000" s="1"/>
      <c r="F3000" s="1"/>
    </row>
    <row r="3001" spans="1:6" x14ac:dyDescent="0.2">
      <c r="A3001" s="1"/>
      <c r="B3001" s="1"/>
      <c r="C3001" s="1"/>
      <c r="D3001" s="2"/>
      <c r="E3001" s="1"/>
      <c r="F3001" s="1"/>
    </row>
    <row r="3002" spans="1:6" x14ac:dyDescent="0.2">
      <c r="A3002" s="1"/>
      <c r="B3002" s="1"/>
      <c r="C3002" s="1"/>
      <c r="D3002" s="2"/>
      <c r="E3002" s="1"/>
      <c r="F3002" s="1"/>
    </row>
    <row r="3003" spans="1:6" x14ac:dyDescent="0.2">
      <c r="A3003" s="1"/>
      <c r="B3003" s="1"/>
      <c r="C3003" s="1"/>
      <c r="D3003" s="2"/>
      <c r="E3003" s="1"/>
      <c r="F3003" s="1"/>
    </row>
    <row r="3004" spans="1:6" x14ac:dyDescent="0.2">
      <c r="A3004" s="1"/>
      <c r="B3004" s="1"/>
      <c r="C3004" s="1"/>
      <c r="D3004" s="2"/>
      <c r="E3004" s="1"/>
      <c r="F3004" s="1"/>
    </row>
    <row r="3005" spans="1:6" x14ac:dyDescent="0.2">
      <c r="A3005" s="1"/>
      <c r="B3005" s="1"/>
      <c r="C3005" s="1"/>
      <c r="D3005" s="2"/>
      <c r="E3005" s="1"/>
      <c r="F3005" s="1"/>
    </row>
    <row r="3006" spans="1:6" x14ac:dyDescent="0.2">
      <c r="A3006" s="1"/>
      <c r="B3006" s="1"/>
      <c r="C3006" s="1"/>
      <c r="D3006" s="2"/>
      <c r="E3006" s="1"/>
      <c r="F3006" s="1"/>
    </row>
    <row r="3007" spans="1:6" x14ac:dyDescent="0.2">
      <c r="A3007" s="1"/>
      <c r="B3007" s="1"/>
      <c r="C3007" s="1"/>
      <c r="D3007" s="2"/>
      <c r="E3007" s="1"/>
      <c r="F3007" s="1"/>
    </row>
    <row r="3008" spans="1:6" x14ac:dyDescent="0.2">
      <c r="A3008" s="1"/>
      <c r="B3008" s="1"/>
      <c r="C3008" s="1"/>
      <c r="D3008" s="2"/>
      <c r="E3008" s="1"/>
      <c r="F3008" s="1"/>
    </row>
    <row r="3009" spans="1:6" x14ac:dyDescent="0.2">
      <c r="A3009" s="1"/>
      <c r="B3009" s="1"/>
      <c r="C3009" s="1"/>
      <c r="D3009" s="2"/>
      <c r="E3009" s="1"/>
      <c r="F3009" s="1"/>
    </row>
    <row r="3010" spans="1:6" x14ac:dyDescent="0.2">
      <c r="A3010" s="1"/>
      <c r="B3010" s="1"/>
      <c r="C3010" s="1"/>
      <c r="D3010" s="2"/>
      <c r="E3010" s="1"/>
      <c r="F3010" s="1"/>
    </row>
    <row r="3011" spans="1:6" x14ac:dyDescent="0.2">
      <c r="A3011" s="1"/>
      <c r="B3011" s="1"/>
      <c r="C3011" s="1"/>
      <c r="D3011" s="2"/>
      <c r="E3011" s="1"/>
      <c r="F3011" s="1"/>
    </row>
    <row r="3012" spans="1:6" x14ac:dyDescent="0.2">
      <c r="A3012" s="1"/>
      <c r="B3012" s="1"/>
      <c r="C3012" s="1"/>
      <c r="D3012" s="2"/>
      <c r="E3012" s="1"/>
      <c r="F3012" s="1"/>
    </row>
    <row r="3013" spans="1:6" x14ac:dyDescent="0.2">
      <c r="A3013" s="1"/>
      <c r="B3013" s="1"/>
      <c r="C3013" s="1"/>
      <c r="D3013" s="2"/>
      <c r="E3013" s="1"/>
      <c r="F3013" s="1"/>
    </row>
    <row r="3014" spans="1:6" x14ac:dyDescent="0.2">
      <c r="A3014" s="1"/>
      <c r="B3014" s="1"/>
      <c r="C3014" s="1"/>
      <c r="D3014" s="2"/>
      <c r="E3014" s="1"/>
      <c r="F3014" s="1"/>
    </row>
    <row r="3015" spans="1:6" x14ac:dyDescent="0.2">
      <c r="A3015" s="1"/>
      <c r="B3015" s="1"/>
      <c r="C3015" s="1"/>
      <c r="D3015" s="2"/>
      <c r="E3015" s="1"/>
      <c r="F3015" s="1"/>
    </row>
    <row r="3016" spans="1:6" x14ac:dyDescent="0.2">
      <c r="A3016" s="1"/>
      <c r="B3016" s="1"/>
      <c r="C3016" s="1"/>
      <c r="D3016" s="2"/>
      <c r="E3016" s="1"/>
      <c r="F3016" s="1"/>
    </row>
    <row r="3017" spans="1:6" x14ac:dyDescent="0.2">
      <c r="A3017" s="1"/>
      <c r="B3017" s="1"/>
      <c r="C3017" s="1"/>
      <c r="D3017" s="2"/>
      <c r="E3017" s="1"/>
      <c r="F3017" s="1"/>
    </row>
    <row r="3018" spans="1:6" x14ac:dyDescent="0.2">
      <c r="A3018" s="1"/>
      <c r="B3018" s="1"/>
      <c r="C3018" s="1"/>
      <c r="D3018" s="2"/>
      <c r="E3018" s="1"/>
      <c r="F3018" s="1"/>
    </row>
    <row r="3019" spans="1:6" x14ac:dyDescent="0.2">
      <c r="A3019" s="1"/>
      <c r="B3019" s="1"/>
      <c r="C3019" s="1"/>
      <c r="D3019" s="2"/>
      <c r="E3019" s="1"/>
      <c r="F3019" s="1"/>
    </row>
    <row r="3020" spans="1:6" x14ac:dyDescent="0.2">
      <c r="A3020" s="1"/>
      <c r="B3020" s="1"/>
      <c r="C3020" s="1"/>
      <c r="D3020" s="2"/>
      <c r="E3020" s="1"/>
      <c r="F3020" s="1"/>
    </row>
    <row r="3021" spans="1:6" x14ac:dyDescent="0.2">
      <c r="A3021" s="1"/>
      <c r="B3021" s="1"/>
      <c r="C3021" s="1"/>
      <c r="D3021" s="2"/>
      <c r="E3021" s="1"/>
      <c r="F3021" s="1"/>
    </row>
    <row r="3022" spans="1:6" x14ac:dyDescent="0.2">
      <c r="A3022" s="1"/>
      <c r="B3022" s="1"/>
      <c r="C3022" s="1"/>
      <c r="D3022" s="2"/>
      <c r="E3022" s="1"/>
      <c r="F3022" s="1"/>
    </row>
    <row r="3023" spans="1:6" x14ac:dyDescent="0.2">
      <c r="A3023" s="1"/>
      <c r="B3023" s="1"/>
      <c r="C3023" s="1"/>
      <c r="D3023" s="2"/>
      <c r="E3023" s="1"/>
      <c r="F3023" s="1"/>
    </row>
    <row r="3024" spans="1:6" x14ac:dyDescent="0.2">
      <c r="A3024" s="1"/>
      <c r="B3024" s="1"/>
      <c r="C3024" s="1"/>
      <c r="D3024" s="2"/>
      <c r="E3024" s="1"/>
      <c r="F3024" s="1"/>
    </row>
    <row r="3025" spans="1:6" x14ac:dyDescent="0.2">
      <c r="A3025" s="1"/>
      <c r="B3025" s="1"/>
      <c r="C3025" s="1"/>
      <c r="D3025" s="2"/>
      <c r="E3025" s="1"/>
      <c r="F3025" s="1"/>
    </row>
    <row r="3026" spans="1:6" x14ac:dyDescent="0.2">
      <c r="A3026" s="1"/>
      <c r="B3026" s="1"/>
      <c r="C3026" s="1"/>
      <c r="D3026" s="2"/>
      <c r="E3026" s="1"/>
      <c r="F3026" s="1"/>
    </row>
    <row r="3027" spans="1:6" x14ac:dyDescent="0.2">
      <c r="A3027" s="1"/>
      <c r="B3027" s="1"/>
      <c r="C3027" s="1"/>
      <c r="D3027" s="2"/>
      <c r="E3027" s="1"/>
      <c r="F3027" s="1"/>
    </row>
    <row r="3028" spans="1:6" x14ac:dyDescent="0.2">
      <c r="A3028" s="1"/>
      <c r="B3028" s="1"/>
      <c r="C3028" s="1"/>
      <c r="D3028" s="2"/>
      <c r="E3028" s="1"/>
      <c r="F3028" s="1"/>
    </row>
    <row r="3029" spans="1:6" x14ac:dyDescent="0.2">
      <c r="A3029" s="1"/>
      <c r="B3029" s="1"/>
      <c r="C3029" s="1"/>
      <c r="D3029" s="2"/>
      <c r="E3029" s="1"/>
      <c r="F3029" s="1"/>
    </row>
    <row r="3030" spans="1:6" x14ac:dyDescent="0.2">
      <c r="A3030" s="1"/>
      <c r="B3030" s="1"/>
      <c r="C3030" s="1"/>
      <c r="D3030" s="2"/>
      <c r="E3030" s="1"/>
      <c r="F3030" s="1"/>
    </row>
    <row r="3031" spans="1:6" x14ac:dyDescent="0.2">
      <c r="A3031" s="1"/>
      <c r="B3031" s="1"/>
      <c r="C3031" s="1"/>
      <c r="D3031" s="2"/>
      <c r="E3031" s="1"/>
      <c r="F3031" s="1"/>
    </row>
    <row r="3032" spans="1:6" x14ac:dyDescent="0.2">
      <c r="A3032" s="1"/>
      <c r="B3032" s="1"/>
      <c r="C3032" s="1"/>
      <c r="D3032" s="2"/>
      <c r="E3032" s="1"/>
      <c r="F3032" s="1"/>
    </row>
    <row r="3033" spans="1:6" x14ac:dyDescent="0.2">
      <c r="A3033" s="1"/>
      <c r="B3033" s="1"/>
      <c r="C3033" s="1"/>
      <c r="D3033" s="2"/>
      <c r="E3033" s="1"/>
      <c r="F3033" s="1"/>
    </row>
    <row r="3034" spans="1:6" x14ac:dyDescent="0.2">
      <c r="A3034" s="1"/>
      <c r="B3034" s="1"/>
      <c r="C3034" s="1"/>
      <c r="D3034" s="2"/>
      <c r="E3034" s="1"/>
      <c r="F3034" s="1"/>
    </row>
    <row r="3035" spans="1:6" x14ac:dyDescent="0.2">
      <c r="A3035" s="1"/>
      <c r="B3035" s="1"/>
      <c r="C3035" s="1"/>
      <c r="D3035" s="2"/>
      <c r="E3035" s="1"/>
      <c r="F3035" s="1"/>
    </row>
    <row r="3036" spans="1:6" x14ac:dyDescent="0.2">
      <c r="A3036" s="1"/>
      <c r="B3036" s="1"/>
      <c r="C3036" s="1"/>
      <c r="D3036" s="2"/>
      <c r="E3036" s="1"/>
      <c r="F3036" s="1"/>
    </row>
    <row r="3037" spans="1:6" x14ac:dyDescent="0.2">
      <c r="A3037" s="1"/>
      <c r="B3037" s="1"/>
      <c r="C3037" s="1"/>
      <c r="D3037" s="2"/>
      <c r="E3037" s="1"/>
      <c r="F3037" s="1"/>
    </row>
    <row r="3038" spans="1:6" x14ac:dyDescent="0.2">
      <c r="A3038" s="1"/>
      <c r="B3038" s="1"/>
      <c r="C3038" s="1"/>
      <c r="D3038" s="2"/>
      <c r="E3038" s="1"/>
      <c r="F3038" s="1"/>
    </row>
    <row r="3039" spans="1:6" x14ac:dyDescent="0.2">
      <c r="A3039" s="1"/>
      <c r="B3039" s="1"/>
      <c r="C3039" s="1"/>
      <c r="D3039" s="2"/>
      <c r="E3039" s="1"/>
      <c r="F3039" s="1"/>
    </row>
    <row r="3040" spans="1:6" x14ac:dyDescent="0.2">
      <c r="A3040" s="1"/>
      <c r="B3040" s="1"/>
      <c r="C3040" s="1"/>
      <c r="D3040" s="2"/>
      <c r="E3040" s="1"/>
      <c r="F3040" s="1"/>
    </row>
    <row r="3041" spans="1:6" x14ac:dyDescent="0.2">
      <c r="A3041" s="1"/>
      <c r="B3041" s="1"/>
      <c r="C3041" s="1"/>
      <c r="D3041" s="2"/>
      <c r="E3041" s="1"/>
      <c r="F3041" s="1"/>
    </row>
    <row r="3042" spans="1:6" x14ac:dyDescent="0.2">
      <c r="A3042" s="1"/>
      <c r="B3042" s="1"/>
      <c r="C3042" s="1"/>
      <c r="D3042" s="2"/>
      <c r="E3042" s="1"/>
      <c r="F3042" s="1"/>
    </row>
    <row r="3043" spans="1:6" x14ac:dyDescent="0.2">
      <c r="A3043" s="1"/>
      <c r="B3043" s="1"/>
      <c r="C3043" s="1"/>
      <c r="D3043" s="2"/>
      <c r="E3043" s="1"/>
      <c r="F3043" s="1"/>
    </row>
    <row r="3044" spans="1:6" x14ac:dyDescent="0.2">
      <c r="A3044" s="1"/>
      <c r="B3044" s="1"/>
      <c r="C3044" s="1"/>
      <c r="D3044" s="2"/>
      <c r="E3044" s="1"/>
      <c r="F3044" s="1"/>
    </row>
    <row r="3045" spans="1:6" x14ac:dyDescent="0.2">
      <c r="A3045" s="1"/>
      <c r="B3045" s="1"/>
      <c r="C3045" s="1"/>
      <c r="D3045" s="2"/>
      <c r="E3045" s="1"/>
      <c r="F3045" s="1"/>
    </row>
    <row r="3046" spans="1:6" x14ac:dyDescent="0.2">
      <c r="A3046" s="1"/>
      <c r="B3046" s="1"/>
      <c r="C3046" s="1"/>
      <c r="D3046" s="2"/>
      <c r="E3046" s="1"/>
      <c r="F3046" s="1"/>
    </row>
    <row r="3047" spans="1:6" x14ac:dyDescent="0.2">
      <c r="A3047" s="1"/>
      <c r="B3047" s="1"/>
      <c r="C3047" s="1"/>
      <c r="D3047" s="2"/>
      <c r="E3047" s="1"/>
      <c r="F3047" s="1"/>
    </row>
    <row r="3048" spans="1:6" x14ac:dyDescent="0.2">
      <c r="A3048" s="1"/>
      <c r="B3048" s="1"/>
      <c r="C3048" s="1"/>
      <c r="D3048" s="2"/>
      <c r="E3048" s="1"/>
      <c r="F3048" s="1"/>
    </row>
    <row r="3049" spans="1:6" x14ac:dyDescent="0.2">
      <c r="A3049" s="1"/>
      <c r="B3049" s="1"/>
      <c r="C3049" s="1"/>
      <c r="D3049" s="2"/>
      <c r="E3049" s="1"/>
      <c r="F3049" s="1"/>
    </row>
    <row r="3050" spans="1:6" x14ac:dyDescent="0.2">
      <c r="A3050" s="1"/>
      <c r="B3050" s="1"/>
      <c r="C3050" s="1"/>
      <c r="D3050" s="2"/>
      <c r="E3050" s="1"/>
      <c r="F3050" s="1"/>
    </row>
    <row r="3051" spans="1:6" x14ac:dyDescent="0.2">
      <c r="A3051" s="1"/>
      <c r="B3051" s="1"/>
      <c r="C3051" s="1"/>
      <c r="D3051" s="2"/>
      <c r="E3051" s="1"/>
      <c r="F3051" s="1"/>
    </row>
    <row r="3052" spans="1:6" x14ac:dyDescent="0.2">
      <c r="A3052" s="1"/>
      <c r="B3052" s="1"/>
      <c r="C3052" s="1"/>
      <c r="D3052" s="2"/>
      <c r="E3052" s="1"/>
      <c r="F3052" s="1"/>
    </row>
    <row r="3053" spans="1:6" x14ac:dyDescent="0.2">
      <c r="A3053" s="1"/>
      <c r="B3053" s="1"/>
      <c r="C3053" s="1"/>
      <c r="D3053" s="2"/>
      <c r="E3053" s="1"/>
      <c r="F3053" s="1"/>
    </row>
    <row r="3054" spans="1:6" x14ac:dyDescent="0.2">
      <c r="A3054" s="1"/>
      <c r="B3054" s="1"/>
      <c r="C3054" s="1"/>
      <c r="D3054" s="2"/>
      <c r="E3054" s="1"/>
      <c r="F3054" s="1"/>
    </row>
    <row r="3055" spans="1:6" x14ac:dyDescent="0.2">
      <c r="A3055" s="1"/>
      <c r="B3055" s="1"/>
      <c r="C3055" s="1"/>
      <c r="D3055" s="2"/>
      <c r="E3055" s="1"/>
      <c r="F3055" s="1"/>
    </row>
    <row r="3056" spans="1:6" x14ac:dyDescent="0.2">
      <c r="A3056" s="1"/>
      <c r="B3056" s="1"/>
      <c r="C3056" s="1"/>
      <c r="D3056" s="2"/>
      <c r="E3056" s="1"/>
      <c r="F3056" s="1"/>
    </row>
    <row r="3057" spans="1:6" x14ac:dyDescent="0.2">
      <c r="A3057" s="1"/>
      <c r="B3057" s="1"/>
      <c r="C3057" s="1"/>
      <c r="D3057" s="2"/>
      <c r="E3057" s="1"/>
      <c r="F3057" s="1"/>
    </row>
    <row r="3058" spans="1:6" x14ac:dyDescent="0.2">
      <c r="A3058" s="1"/>
      <c r="B3058" s="1"/>
      <c r="C3058" s="1"/>
      <c r="D3058" s="2"/>
      <c r="E3058" s="1"/>
      <c r="F3058" s="1"/>
    </row>
    <row r="3059" spans="1:6" x14ac:dyDescent="0.2">
      <c r="A3059" s="1"/>
      <c r="B3059" s="1"/>
      <c r="C3059" s="1"/>
      <c r="D3059" s="2"/>
      <c r="E3059" s="1"/>
      <c r="F3059" s="1"/>
    </row>
    <row r="3060" spans="1:6" x14ac:dyDescent="0.2">
      <c r="A3060" s="1"/>
      <c r="B3060" s="1"/>
      <c r="C3060" s="1"/>
      <c r="D3060" s="2"/>
      <c r="E3060" s="1"/>
      <c r="F3060" s="1"/>
    </row>
    <row r="3061" spans="1:6" x14ac:dyDescent="0.2">
      <c r="A3061" s="1"/>
      <c r="B3061" s="1"/>
      <c r="C3061" s="1"/>
      <c r="D3061" s="2"/>
      <c r="E3061" s="1"/>
      <c r="F3061" s="1"/>
    </row>
    <row r="3062" spans="1:6" x14ac:dyDescent="0.2">
      <c r="A3062" s="1"/>
      <c r="B3062" s="1"/>
      <c r="C3062" s="1"/>
      <c r="D3062" s="2"/>
      <c r="E3062" s="1"/>
      <c r="F3062" s="1"/>
    </row>
    <row r="3063" spans="1:6" x14ac:dyDescent="0.2">
      <c r="A3063" s="1"/>
      <c r="B3063" s="1"/>
      <c r="C3063" s="1"/>
      <c r="D3063" s="2"/>
      <c r="E3063" s="1"/>
      <c r="F3063" s="1"/>
    </row>
    <row r="3064" spans="1:6" x14ac:dyDescent="0.2">
      <c r="A3064" s="1"/>
      <c r="B3064" s="1"/>
      <c r="C3064" s="1"/>
      <c r="D3064" s="2"/>
      <c r="E3064" s="1"/>
      <c r="F3064" s="1"/>
    </row>
    <row r="3065" spans="1:6" x14ac:dyDescent="0.2">
      <c r="A3065" s="1"/>
      <c r="B3065" s="1"/>
      <c r="C3065" s="1"/>
      <c r="D3065" s="2"/>
      <c r="E3065" s="1"/>
      <c r="F3065" s="1"/>
    </row>
    <row r="3066" spans="1:6" x14ac:dyDescent="0.2">
      <c r="A3066" s="1"/>
      <c r="B3066" s="1"/>
      <c r="C3066" s="1"/>
      <c r="D3066" s="2"/>
      <c r="E3066" s="1"/>
      <c r="F3066" s="1"/>
    </row>
    <row r="3067" spans="1:6" x14ac:dyDescent="0.2">
      <c r="A3067" s="1"/>
      <c r="B3067" s="1"/>
      <c r="C3067" s="1"/>
      <c r="D3067" s="2"/>
      <c r="E3067" s="1"/>
      <c r="F3067" s="1"/>
    </row>
    <row r="3068" spans="1:6" x14ac:dyDescent="0.2">
      <c r="A3068" s="1"/>
      <c r="B3068" s="1"/>
      <c r="C3068" s="1"/>
      <c r="D3068" s="2"/>
      <c r="E3068" s="1"/>
      <c r="F3068" s="1"/>
    </row>
    <row r="3069" spans="1:6" x14ac:dyDescent="0.2">
      <c r="A3069" s="1"/>
      <c r="B3069" s="1"/>
      <c r="C3069" s="1"/>
      <c r="D3069" s="2"/>
      <c r="E3069" s="1"/>
      <c r="F3069" s="1"/>
    </row>
    <row r="3070" spans="1:6" x14ac:dyDescent="0.2">
      <c r="A3070" s="1"/>
      <c r="B3070" s="1"/>
      <c r="C3070" s="1"/>
      <c r="D3070" s="2"/>
      <c r="E3070" s="1"/>
      <c r="F3070" s="1"/>
    </row>
    <row r="3071" spans="1:6" x14ac:dyDescent="0.2">
      <c r="A3071" s="1"/>
      <c r="B3071" s="1"/>
      <c r="C3071" s="1"/>
      <c r="D3071" s="2"/>
      <c r="E3071" s="1"/>
      <c r="F3071" s="1"/>
    </row>
    <row r="3072" spans="1:6" x14ac:dyDescent="0.2">
      <c r="A3072" s="1"/>
      <c r="B3072" s="1"/>
      <c r="C3072" s="1"/>
      <c r="D3072" s="2"/>
      <c r="E3072" s="1"/>
      <c r="F3072" s="1"/>
    </row>
    <row r="3073" spans="1:6" x14ac:dyDescent="0.2">
      <c r="A3073" s="1"/>
      <c r="B3073" s="1"/>
      <c r="C3073" s="1"/>
      <c r="D3073" s="2"/>
      <c r="E3073" s="1"/>
      <c r="F3073" s="1"/>
    </row>
    <row r="3074" spans="1:6" x14ac:dyDescent="0.2">
      <c r="A3074" s="1"/>
      <c r="B3074" s="1"/>
      <c r="C3074" s="1"/>
      <c r="D3074" s="2"/>
      <c r="E3074" s="1"/>
      <c r="F3074" s="1"/>
    </row>
    <row r="3075" spans="1:6" x14ac:dyDescent="0.2">
      <c r="A3075" s="1"/>
      <c r="B3075" s="1"/>
      <c r="C3075" s="1"/>
      <c r="D3075" s="2"/>
      <c r="E3075" s="1"/>
      <c r="F3075" s="1"/>
    </row>
    <row r="3076" spans="1:6" x14ac:dyDescent="0.2">
      <c r="A3076" s="1"/>
      <c r="B3076" s="1"/>
      <c r="C3076" s="1"/>
      <c r="D3076" s="2"/>
      <c r="E3076" s="1"/>
      <c r="F3076" s="1"/>
    </row>
    <row r="3077" spans="1:6" x14ac:dyDescent="0.2">
      <c r="A3077" s="1"/>
      <c r="B3077" s="1"/>
      <c r="C3077" s="1"/>
      <c r="D3077" s="2"/>
      <c r="E3077" s="1"/>
      <c r="F3077" s="1"/>
    </row>
    <row r="3078" spans="1:6" x14ac:dyDescent="0.2">
      <c r="A3078" s="1"/>
      <c r="B3078" s="1"/>
      <c r="C3078" s="1"/>
      <c r="D3078" s="2"/>
      <c r="E3078" s="1"/>
      <c r="F3078" s="1"/>
    </row>
    <row r="3079" spans="1:6" x14ac:dyDescent="0.2">
      <c r="A3079" s="1"/>
      <c r="B3079" s="1"/>
      <c r="C3079" s="1"/>
      <c r="D3079" s="2"/>
      <c r="E3079" s="1"/>
      <c r="F3079" s="1"/>
    </row>
    <row r="3080" spans="1:6" x14ac:dyDescent="0.2">
      <c r="A3080" s="1"/>
      <c r="B3080" s="1"/>
      <c r="C3080" s="1"/>
      <c r="D3080" s="2"/>
      <c r="E3080" s="1"/>
      <c r="F3080" s="1"/>
    </row>
    <row r="3081" spans="1:6" x14ac:dyDescent="0.2">
      <c r="A3081" s="1"/>
      <c r="B3081" s="1"/>
      <c r="C3081" s="1"/>
      <c r="D3081" s="2"/>
      <c r="E3081" s="1"/>
      <c r="F3081" s="1"/>
    </row>
    <row r="3082" spans="1:6" x14ac:dyDescent="0.2">
      <c r="A3082" s="1"/>
      <c r="B3082" s="1"/>
      <c r="C3082" s="1"/>
      <c r="D3082" s="2"/>
      <c r="E3082" s="1"/>
      <c r="F3082" s="1"/>
    </row>
    <row r="3083" spans="1:6" x14ac:dyDescent="0.2">
      <c r="A3083" s="1"/>
      <c r="B3083" s="1"/>
      <c r="C3083" s="1"/>
      <c r="D3083" s="2"/>
      <c r="E3083" s="1"/>
      <c r="F3083" s="1"/>
    </row>
    <row r="3084" spans="1:6" x14ac:dyDescent="0.2">
      <c r="A3084" s="1"/>
      <c r="B3084" s="1"/>
      <c r="C3084" s="1"/>
      <c r="D3084" s="2"/>
      <c r="E3084" s="1"/>
      <c r="F3084" s="1"/>
    </row>
    <row r="3085" spans="1:6" x14ac:dyDescent="0.2">
      <c r="A3085" s="1"/>
      <c r="B3085" s="1"/>
      <c r="C3085" s="1"/>
      <c r="D3085" s="2"/>
      <c r="E3085" s="1"/>
      <c r="F3085" s="1"/>
    </row>
    <row r="3086" spans="1:6" x14ac:dyDescent="0.2">
      <c r="A3086" s="1"/>
      <c r="B3086" s="1"/>
      <c r="C3086" s="1"/>
      <c r="D3086" s="2"/>
      <c r="E3086" s="1"/>
      <c r="F3086" s="1"/>
    </row>
    <row r="3087" spans="1:6" x14ac:dyDescent="0.2">
      <c r="A3087" s="1"/>
      <c r="B3087" s="1"/>
      <c r="C3087" s="1"/>
      <c r="D3087" s="2"/>
      <c r="E3087" s="1"/>
      <c r="F3087" s="1"/>
    </row>
    <row r="3088" spans="1:6" x14ac:dyDescent="0.2">
      <c r="A3088" s="1"/>
      <c r="B3088" s="1"/>
      <c r="C3088" s="1"/>
      <c r="D3088" s="2"/>
      <c r="E3088" s="1"/>
      <c r="F3088" s="1"/>
    </row>
    <row r="3089" spans="1:6" x14ac:dyDescent="0.2">
      <c r="A3089" s="1"/>
      <c r="B3089" s="1"/>
      <c r="C3089" s="1"/>
      <c r="D3089" s="2"/>
      <c r="E3089" s="1"/>
      <c r="F3089" s="1"/>
    </row>
    <row r="3090" spans="1:6" x14ac:dyDescent="0.2">
      <c r="A3090" s="1"/>
      <c r="B3090" s="1"/>
      <c r="C3090" s="1"/>
      <c r="D3090" s="2"/>
      <c r="E3090" s="1"/>
      <c r="F3090" s="1"/>
    </row>
    <row r="3091" spans="1:6" x14ac:dyDescent="0.2">
      <c r="A3091" s="1"/>
      <c r="B3091" s="1"/>
      <c r="C3091" s="1"/>
      <c r="D3091" s="2"/>
      <c r="E3091" s="1"/>
      <c r="F3091" s="1"/>
    </row>
    <row r="3092" spans="1:6" x14ac:dyDescent="0.2">
      <c r="A3092" s="1"/>
      <c r="B3092" s="1"/>
      <c r="C3092" s="1"/>
      <c r="D3092" s="2"/>
      <c r="E3092" s="1"/>
      <c r="F3092" s="1"/>
    </row>
    <row r="3093" spans="1:6" x14ac:dyDescent="0.2">
      <c r="A3093" s="1"/>
      <c r="B3093" s="1"/>
      <c r="C3093" s="1"/>
      <c r="D3093" s="2"/>
      <c r="E3093" s="1"/>
      <c r="F3093" s="1"/>
    </row>
    <row r="3094" spans="1:6" x14ac:dyDescent="0.2">
      <c r="A3094" s="1"/>
      <c r="B3094" s="1"/>
      <c r="C3094" s="1"/>
      <c r="D3094" s="2"/>
      <c r="E3094" s="1"/>
      <c r="F3094" s="1"/>
    </row>
    <row r="3095" spans="1:6" x14ac:dyDescent="0.2">
      <c r="A3095" s="1"/>
      <c r="B3095" s="1"/>
      <c r="C3095" s="1"/>
      <c r="D3095" s="2"/>
      <c r="E3095" s="1"/>
      <c r="F3095" s="1"/>
    </row>
    <row r="3096" spans="1:6" x14ac:dyDescent="0.2">
      <c r="A3096" s="1"/>
      <c r="B3096" s="1"/>
      <c r="C3096" s="1"/>
      <c r="D3096" s="2"/>
      <c r="E3096" s="1"/>
      <c r="F3096" s="1"/>
    </row>
    <row r="3097" spans="1:6" x14ac:dyDescent="0.2">
      <c r="A3097" s="1"/>
      <c r="B3097" s="1"/>
      <c r="C3097" s="1"/>
      <c r="D3097" s="2"/>
      <c r="E3097" s="1"/>
      <c r="F3097" s="1"/>
    </row>
    <row r="3098" spans="1:6" x14ac:dyDescent="0.2">
      <c r="A3098" s="1"/>
      <c r="B3098" s="1"/>
      <c r="C3098" s="1"/>
      <c r="D3098" s="2"/>
      <c r="E3098" s="1"/>
      <c r="F3098" s="1"/>
    </row>
    <row r="3099" spans="1:6" x14ac:dyDescent="0.2">
      <c r="A3099" s="1"/>
      <c r="B3099" s="1"/>
      <c r="C3099" s="1"/>
      <c r="D3099" s="2"/>
      <c r="E3099" s="1"/>
      <c r="F3099" s="1"/>
    </row>
    <row r="3100" spans="1:6" x14ac:dyDescent="0.2">
      <c r="A3100" s="1"/>
      <c r="B3100" s="1"/>
      <c r="C3100" s="1"/>
      <c r="D3100" s="2"/>
      <c r="E3100" s="1"/>
      <c r="F3100" s="1"/>
    </row>
    <row r="3101" spans="1:6" x14ac:dyDescent="0.2">
      <c r="A3101" s="1"/>
      <c r="B3101" s="1"/>
      <c r="C3101" s="1"/>
      <c r="D3101" s="2"/>
      <c r="E3101" s="1"/>
      <c r="F3101" s="1"/>
    </row>
    <row r="3102" spans="1:6" x14ac:dyDescent="0.2">
      <c r="A3102" s="1"/>
      <c r="B3102" s="1"/>
      <c r="C3102" s="1"/>
      <c r="D3102" s="2"/>
      <c r="E3102" s="1"/>
      <c r="F3102" s="1"/>
    </row>
    <row r="3103" spans="1:6" x14ac:dyDescent="0.2">
      <c r="A3103" s="1"/>
      <c r="B3103" s="1"/>
      <c r="C3103" s="1"/>
      <c r="D3103" s="2"/>
      <c r="E3103" s="1"/>
      <c r="F3103" s="1"/>
    </row>
    <row r="3104" spans="1:6" x14ac:dyDescent="0.2">
      <c r="A3104" s="1"/>
      <c r="B3104" s="1"/>
      <c r="C3104" s="1"/>
      <c r="D3104" s="2"/>
      <c r="E3104" s="1"/>
      <c r="F3104" s="1"/>
    </row>
    <row r="3105" spans="1:6" x14ac:dyDescent="0.2">
      <c r="A3105" s="1"/>
      <c r="B3105" s="1"/>
      <c r="C3105" s="1"/>
      <c r="D3105" s="2"/>
      <c r="E3105" s="1"/>
      <c r="F3105" s="1"/>
    </row>
    <row r="3106" spans="1:6" x14ac:dyDescent="0.2">
      <c r="A3106" s="1"/>
      <c r="B3106" s="1"/>
      <c r="C3106" s="1"/>
      <c r="D3106" s="2"/>
      <c r="E3106" s="1"/>
      <c r="F3106" s="1"/>
    </row>
    <row r="3107" spans="1:6" x14ac:dyDescent="0.2">
      <c r="A3107" s="1"/>
      <c r="B3107" s="1"/>
      <c r="C3107" s="1"/>
      <c r="D3107" s="2"/>
      <c r="E3107" s="1"/>
      <c r="F3107" s="1"/>
    </row>
    <row r="3108" spans="1:6" x14ac:dyDescent="0.2">
      <c r="A3108" s="1"/>
      <c r="B3108" s="1"/>
      <c r="C3108" s="1"/>
      <c r="D3108" s="2"/>
      <c r="E3108" s="1"/>
      <c r="F3108" s="1"/>
    </row>
    <row r="3109" spans="1:6" x14ac:dyDescent="0.2">
      <c r="A3109" s="1"/>
      <c r="B3109" s="1"/>
      <c r="C3109" s="1"/>
      <c r="D3109" s="2"/>
      <c r="E3109" s="1"/>
      <c r="F3109" s="1"/>
    </row>
    <row r="3110" spans="1:6" x14ac:dyDescent="0.2">
      <c r="A3110" s="1"/>
      <c r="B3110" s="1"/>
      <c r="C3110" s="1"/>
      <c r="D3110" s="2"/>
      <c r="E3110" s="1"/>
      <c r="F3110" s="1"/>
    </row>
    <row r="3111" spans="1:6" x14ac:dyDescent="0.2">
      <c r="A3111" s="1"/>
      <c r="B3111" s="1"/>
      <c r="C3111" s="1"/>
      <c r="D3111" s="2"/>
      <c r="E3111" s="1"/>
      <c r="F3111" s="1"/>
    </row>
    <row r="3112" spans="1:6" x14ac:dyDescent="0.2">
      <c r="A3112" s="1"/>
      <c r="B3112" s="1"/>
      <c r="C3112" s="1"/>
      <c r="D3112" s="2"/>
      <c r="E3112" s="1"/>
      <c r="F3112" s="1"/>
    </row>
    <row r="3113" spans="1:6" x14ac:dyDescent="0.2">
      <c r="A3113" s="1"/>
      <c r="B3113" s="1"/>
      <c r="C3113" s="1"/>
      <c r="D3113" s="2"/>
      <c r="E3113" s="1"/>
      <c r="F3113" s="1"/>
    </row>
    <row r="3114" spans="1:6" x14ac:dyDescent="0.2">
      <c r="A3114" s="1"/>
      <c r="B3114" s="1"/>
      <c r="C3114" s="1"/>
      <c r="D3114" s="2"/>
      <c r="E3114" s="1"/>
      <c r="F3114" s="1"/>
    </row>
    <row r="3115" spans="1:6" x14ac:dyDescent="0.2">
      <c r="A3115" s="1"/>
      <c r="B3115" s="1"/>
      <c r="C3115" s="1"/>
      <c r="D3115" s="2"/>
      <c r="E3115" s="1"/>
      <c r="F3115" s="1"/>
    </row>
    <row r="3116" spans="1:6" x14ac:dyDescent="0.2">
      <c r="A3116" s="1"/>
      <c r="B3116" s="1"/>
      <c r="C3116" s="1"/>
      <c r="D3116" s="2"/>
      <c r="E3116" s="1"/>
      <c r="F3116" s="1"/>
    </row>
    <row r="3117" spans="1:6" x14ac:dyDescent="0.2">
      <c r="A3117" s="1"/>
      <c r="B3117" s="1"/>
      <c r="C3117" s="1"/>
      <c r="D3117" s="2"/>
      <c r="E3117" s="1"/>
      <c r="F3117" s="1"/>
    </row>
    <row r="3118" spans="1:6" x14ac:dyDescent="0.2">
      <c r="A3118" s="1"/>
      <c r="B3118" s="1"/>
      <c r="C3118" s="1"/>
      <c r="D3118" s="2"/>
      <c r="E3118" s="1"/>
      <c r="F3118" s="1"/>
    </row>
    <row r="3119" spans="1:6" x14ac:dyDescent="0.2">
      <c r="A3119" s="1"/>
      <c r="B3119" s="1"/>
      <c r="C3119" s="1"/>
      <c r="D3119" s="2"/>
      <c r="E3119" s="1"/>
      <c r="F3119" s="1"/>
    </row>
    <row r="3120" spans="1:6" x14ac:dyDescent="0.2">
      <c r="A3120" s="1"/>
      <c r="B3120" s="1"/>
      <c r="C3120" s="1"/>
      <c r="D3120" s="2"/>
      <c r="E3120" s="1"/>
      <c r="F3120" s="1"/>
    </row>
    <row r="3121" spans="1:6" x14ac:dyDescent="0.2">
      <c r="A3121" s="1"/>
      <c r="B3121" s="1"/>
      <c r="C3121" s="1"/>
      <c r="D3121" s="2"/>
      <c r="E3121" s="1"/>
      <c r="F3121" s="1"/>
    </row>
    <row r="3122" spans="1:6" x14ac:dyDescent="0.2">
      <c r="A3122" s="1"/>
      <c r="B3122" s="1"/>
      <c r="C3122" s="1"/>
      <c r="D3122" s="2"/>
      <c r="E3122" s="1"/>
      <c r="F3122" s="1"/>
    </row>
    <row r="3123" spans="1:6" x14ac:dyDescent="0.2">
      <c r="A3123" s="1"/>
      <c r="B3123" s="1"/>
      <c r="C3123" s="1"/>
      <c r="D3123" s="2"/>
      <c r="E3123" s="1"/>
      <c r="F3123" s="1"/>
    </row>
    <row r="3124" spans="1:6" x14ac:dyDescent="0.2">
      <c r="A3124" s="1"/>
      <c r="B3124" s="1"/>
      <c r="C3124" s="1"/>
      <c r="D3124" s="2"/>
      <c r="E3124" s="1"/>
      <c r="F3124" s="1"/>
    </row>
    <row r="3125" spans="1:6" x14ac:dyDescent="0.2">
      <c r="A3125" s="1"/>
      <c r="B3125" s="1"/>
      <c r="C3125" s="1"/>
      <c r="D3125" s="2"/>
      <c r="E3125" s="1"/>
      <c r="F3125" s="1"/>
    </row>
    <row r="3126" spans="1:6" x14ac:dyDescent="0.2">
      <c r="A3126" s="1"/>
      <c r="B3126" s="1"/>
      <c r="C3126" s="1"/>
      <c r="D3126" s="2"/>
      <c r="E3126" s="1"/>
      <c r="F3126" s="1"/>
    </row>
    <row r="3127" spans="1:6" x14ac:dyDescent="0.2">
      <c r="A3127" s="1"/>
      <c r="B3127" s="1"/>
      <c r="C3127" s="1"/>
      <c r="D3127" s="2"/>
      <c r="E3127" s="1"/>
      <c r="F3127" s="1"/>
    </row>
    <row r="3128" spans="1:6" x14ac:dyDescent="0.2">
      <c r="A3128" s="1"/>
      <c r="B3128" s="1"/>
      <c r="C3128" s="1"/>
      <c r="D3128" s="2"/>
      <c r="E3128" s="1"/>
      <c r="F3128" s="1"/>
    </row>
    <row r="3129" spans="1:6" x14ac:dyDescent="0.2">
      <c r="A3129" s="1"/>
      <c r="B3129" s="1"/>
      <c r="C3129" s="1"/>
      <c r="D3129" s="2"/>
      <c r="E3129" s="1"/>
      <c r="F3129" s="1"/>
    </row>
    <row r="3130" spans="1:6" x14ac:dyDescent="0.2">
      <c r="A3130" s="1"/>
      <c r="B3130" s="1"/>
      <c r="C3130" s="1"/>
      <c r="D3130" s="2"/>
      <c r="E3130" s="1"/>
      <c r="F3130" s="1"/>
    </row>
    <row r="3131" spans="1:6" x14ac:dyDescent="0.2">
      <c r="A3131" s="1"/>
      <c r="B3131" s="1"/>
      <c r="C3131" s="1"/>
      <c r="D3131" s="2"/>
      <c r="E3131" s="1"/>
      <c r="F3131" s="1"/>
    </row>
    <row r="3132" spans="1:6" x14ac:dyDescent="0.2">
      <c r="A3132" s="1"/>
      <c r="B3132" s="1"/>
      <c r="C3132" s="1"/>
      <c r="D3132" s="2"/>
      <c r="E3132" s="1"/>
      <c r="F3132" s="1"/>
    </row>
    <row r="3133" spans="1:6" x14ac:dyDescent="0.2">
      <c r="A3133" s="1"/>
      <c r="B3133" s="1"/>
      <c r="C3133" s="1"/>
      <c r="D3133" s="2"/>
      <c r="E3133" s="1"/>
      <c r="F3133" s="1"/>
    </row>
    <row r="3134" spans="1:6" x14ac:dyDescent="0.2">
      <c r="A3134" s="1"/>
      <c r="B3134" s="1"/>
      <c r="C3134" s="1"/>
      <c r="D3134" s="2"/>
      <c r="E3134" s="1"/>
      <c r="F3134" s="1"/>
    </row>
    <row r="3135" spans="1:6" x14ac:dyDescent="0.2">
      <c r="A3135" s="1"/>
      <c r="B3135" s="1"/>
      <c r="C3135" s="1"/>
      <c r="D3135" s="2"/>
      <c r="E3135" s="1"/>
      <c r="F3135" s="1"/>
    </row>
    <row r="3136" spans="1:6" x14ac:dyDescent="0.2">
      <c r="A3136" s="1"/>
      <c r="B3136" s="1"/>
      <c r="C3136" s="1"/>
      <c r="D3136" s="2"/>
      <c r="E3136" s="1"/>
      <c r="F3136" s="1"/>
    </row>
    <row r="3137" spans="1:6" x14ac:dyDescent="0.2">
      <c r="A3137" s="1"/>
      <c r="B3137" s="1"/>
      <c r="C3137" s="1"/>
      <c r="D3137" s="2"/>
      <c r="E3137" s="1"/>
      <c r="F3137" s="1"/>
    </row>
    <row r="3138" spans="1:6" x14ac:dyDescent="0.2">
      <c r="A3138" s="1"/>
      <c r="B3138" s="1"/>
      <c r="C3138" s="1"/>
      <c r="D3138" s="2"/>
      <c r="E3138" s="1"/>
      <c r="F3138" s="1"/>
    </row>
    <row r="3139" spans="1:6" x14ac:dyDescent="0.2">
      <c r="A3139" s="1"/>
      <c r="B3139" s="1"/>
      <c r="C3139" s="1"/>
      <c r="D3139" s="2"/>
      <c r="E3139" s="1"/>
      <c r="F3139" s="1"/>
    </row>
    <row r="3140" spans="1:6" x14ac:dyDescent="0.2">
      <c r="A3140" s="1"/>
      <c r="B3140" s="1"/>
      <c r="C3140" s="1"/>
      <c r="D3140" s="2"/>
      <c r="E3140" s="1"/>
      <c r="F3140" s="1"/>
    </row>
    <row r="3141" spans="1:6" x14ac:dyDescent="0.2">
      <c r="A3141" s="1"/>
      <c r="B3141" s="1"/>
      <c r="C3141" s="1"/>
      <c r="D3141" s="2"/>
      <c r="E3141" s="1"/>
      <c r="F3141" s="1"/>
    </row>
    <row r="3142" spans="1:6" x14ac:dyDescent="0.2">
      <c r="A3142" s="1"/>
      <c r="B3142" s="1"/>
      <c r="C3142" s="1"/>
      <c r="D3142" s="2"/>
      <c r="E3142" s="1"/>
      <c r="F3142" s="1"/>
    </row>
    <row r="3143" spans="1:6" x14ac:dyDescent="0.2">
      <c r="A3143" s="1"/>
      <c r="B3143" s="1"/>
      <c r="C3143" s="1"/>
      <c r="D3143" s="2"/>
      <c r="E3143" s="1"/>
      <c r="F3143" s="1"/>
    </row>
    <row r="3144" spans="1:6" x14ac:dyDescent="0.2">
      <c r="A3144" s="1"/>
      <c r="B3144" s="1"/>
      <c r="C3144" s="1"/>
      <c r="D3144" s="2"/>
      <c r="E3144" s="1"/>
      <c r="F3144" s="1"/>
    </row>
    <row r="3145" spans="1:6" x14ac:dyDescent="0.2">
      <c r="A3145" s="1"/>
      <c r="B3145" s="1"/>
      <c r="C3145" s="1"/>
      <c r="D3145" s="2"/>
      <c r="E3145" s="1"/>
      <c r="F3145" s="1"/>
    </row>
    <row r="3146" spans="1:6" x14ac:dyDescent="0.2">
      <c r="A3146" s="1"/>
      <c r="B3146" s="1"/>
      <c r="C3146" s="1"/>
      <c r="D3146" s="2"/>
      <c r="E3146" s="1"/>
      <c r="F3146" s="1"/>
    </row>
    <row r="3147" spans="1:6" x14ac:dyDescent="0.2">
      <c r="A3147" s="1"/>
      <c r="B3147" s="1"/>
      <c r="C3147" s="1"/>
      <c r="D3147" s="2"/>
      <c r="E3147" s="1"/>
      <c r="F3147" s="1"/>
    </row>
    <row r="3148" spans="1:6" x14ac:dyDescent="0.2">
      <c r="A3148" s="1"/>
      <c r="B3148" s="1"/>
      <c r="C3148" s="1"/>
      <c r="D3148" s="2"/>
      <c r="E3148" s="1"/>
      <c r="F3148" s="1"/>
    </row>
    <row r="3149" spans="1:6" x14ac:dyDescent="0.2">
      <c r="A3149" s="1"/>
      <c r="B3149" s="1"/>
      <c r="C3149" s="1"/>
      <c r="D3149" s="2"/>
      <c r="E3149" s="1"/>
      <c r="F3149" s="1"/>
    </row>
    <row r="3150" spans="1:6" x14ac:dyDescent="0.2">
      <c r="A3150" s="1"/>
      <c r="B3150" s="1"/>
      <c r="C3150" s="1"/>
      <c r="D3150" s="2"/>
      <c r="E3150" s="1"/>
      <c r="F3150" s="1"/>
    </row>
    <row r="3151" spans="1:6" x14ac:dyDescent="0.2">
      <c r="A3151" s="1"/>
      <c r="B3151" s="1"/>
      <c r="C3151" s="1"/>
      <c r="D3151" s="2"/>
      <c r="E3151" s="1"/>
      <c r="F3151" s="1"/>
    </row>
    <row r="3152" spans="1:6" x14ac:dyDescent="0.2">
      <c r="A3152" s="1"/>
      <c r="B3152" s="1"/>
      <c r="C3152" s="1"/>
      <c r="D3152" s="2"/>
      <c r="E3152" s="1"/>
      <c r="F3152" s="1"/>
    </row>
    <row r="3153" spans="1:6" x14ac:dyDescent="0.2">
      <c r="A3153" s="1"/>
      <c r="B3153" s="1"/>
      <c r="C3153" s="1"/>
      <c r="D3153" s="2"/>
      <c r="E3153" s="1"/>
      <c r="F3153" s="1"/>
    </row>
    <row r="3154" spans="1:6" x14ac:dyDescent="0.2">
      <c r="A3154" s="1"/>
      <c r="B3154" s="1"/>
      <c r="C3154" s="1"/>
      <c r="D3154" s="2"/>
      <c r="E3154" s="1"/>
      <c r="F3154" s="1"/>
    </row>
    <row r="3155" spans="1:6" x14ac:dyDescent="0.2">
      <c r="A3155" s="1"/>
      <c r="B3155" s="1"/>
      <c r="C3155" s="1"/>
      <c r="D3155" s="2"/>
      <c r="E3155" s="1"/>
      <c r="F3155" s="1"/>
    </row>
    <row r="3156" spans="1:6" x14ac:dyDescent="0.2">
      <c r="A3156" s="1"/>
      <c r="B3156" s="1"/>
      <c r="C3156" s="1"/>
      <c r="D3156" s="2"/>
      <c r="E3156" s="1"/>
      <c r="F3156" s="1"/>
    </row>
    <row r="3157" spans="1:6" x14ac:dyDescent="0.2">
      <c r="A3157" s="1"/>
      <c r="B3157" s="1"/>
      <c r="C3157" s="1"/>
      <c r="D3157" s="2"/>
      <c r="E3157" s="1"/>
      <c r="F3157" s="1"/>
    </row>
    <row r="3158" spans="1:6" x14ac:dyDescent="0.2">
      <c r="A3158" s="1"/>
      <c r="B3158" s="1"/>
      <c r="C3158" s="1"/>
      <c r="D3158" s="2"/>
      <c r="E3158" s="1"/>
      <c r="F3158" s="1"/>
    </row>
    <row r="3159" spans="1:6" x14ac:dyDescent="0.2">
      <c r="A3159" s="1"/>
      <c r="B3159" s="1"/>
      <c r="C3159" s="1"/>
      <c r="D3159" s="2"/>
      <c r="E3159" s="1"/>
      <c r="F3159" s="1"/>
    </row>
    <row r="3160" spans="1:6" x14ac:dyDescent="0.2">
      <c r="A3160" s="1"/>
      <c r="B3160" s="1"/>
      <c r="C3160" s="1"/>
      <c r="D3160" s="2"/>
      <c r="E3160" s="1"/>
      <c r="F3160" s="1"/>
    </row>
    <row r="3161" spans="1:6" x14ac:dyDescent="0.2">
      <c r="A3161" s="1"/>
      <c r="B3161" s="1"/>
      <c r="C3161" s="1"/>
      <c r="D3161" s="2"/>
      <c r="E3161" s="1"/>
      <c r="F3161" s="1"/>
    </row>
    <row r="3162" spans="1:6" x14ac:dyDescent="0.2">
      <c r="A3162" s="1"/>
      <c r="B3162" s="1"/>
      <c r="C3162" s="1"/>
      <c r="D3162" s="2"/>
      <c r="E3162" s="1"/>
      <c r="F3162" s="1"/>
    </row>
    <row r="3163" spans="1:6" x14ac:dyDescent="0.2">
      <c r="A3163" s="1"/>
      <c r="B3163" s="1"/>
      <c r="C3163" s="1"/>
      <c r="D3163" s="2"/>
      <c r="E3163" s="1"/>
      <c r="F3163" s="1"/>
    </row>
    <row r="3164" spans="1:6" x14ac:dyDescent="0.2">
      <c r="A3164" s="1"/>
      <c r="B3164" s="1"/>
      <c r="C3164" s="1"/>
      <c r="D3164" s="2"/>
      <c r="E3164" s="1"/>
      <c r="F3164" s="1"/>
    </row>
    <row r="3165" spans="1:6" x14ac:dyDescent="0.2">
      <c r="A3165" s="1"/>
      <c r="B3165" s="1"/>
      <c r="C3165" s="1"/>
      <c r="D3165" s="2"/>
      <c r="E3165" s="1"/>
      <c r="F3165" s="1"/>
    </row>
    <row r="3166" spans="1:6" x14ac:dyDescent="0.2">
      <c r="A3166" s="1"/>
      <c r="B3166" s="1"/>
      <c r="C3166" s="1"/>
      <c r="D3166" s="2"/>
      <c r="E3166" s="1"/>
      <c r="F3166" s="1"/>
    </row>
    <row r="3167" spans="1:6" x14ac:dyDescent="0.2">
      <c r="A3167" s="1"/>
      <c r="B3167" s="1"/>
      <c r="C3167" s="1"/>
      <c r="D3167" s="2"/>
      <c r="E3167" s="1"/>
      <c r="F3167" s="1"/>
    </row>
    <row r="3168" spans="1:6" x14ac:dyDescent="0.2">
      <c r="A3168" s="1"/>
      <c r="B3168" s="1"/>
      <c r="C3168" s="1"/>
      <c r="D3168" s="2"/>
      <c r="E3168" s="1"/>
      <c r="F3168" s="1"/>
    </row>
    <row r="3169" spans="1:6" x14ac:dyDescent="0.2">
      <c r="A3169" s="1"/>
      <c r="B3169" s="1"/>
      <c r="C3169" s="1"/>
      <c r="D3169" s="2"/>
      <c r="E3169" s="1"/>
      <c r="F3169" s="1"/>
    </row>
    <row r="3170" spans="1:6" x14ac:dyDescent="0.2">
      <c r="A3170" s="1"/>
      <c r="B3170" s="1"/>
      <c r="C3170" s="1"/>
      <c r="D3170" s="2"/>
      <c r="E3170" s="1"/>
      <c r="F3170" s="1"/>
    </row>
    <row r="3171" spans="1:6" x14ac:dyDescent="0.2">
      <c r="A3171" s="1"/>
      <c r="B3171" s="1"/>
      <c r="C3171" s="1"/>
      <c r="D3171" s="2"/>
      <c r="E3171" s="1"/>
      <c r="F3171" s="1"/>
    </row>
    <row r="3172" spans="1:6" x14ac:dyDescent="0.2">
      <c r="A3172" s="1"/>
      <c r="B3172" s="1"/>
      <c r="C3172" s="1"/>
      <c r="D3172" s="2"/>
      <c r="E3172" s="1"/>
      <c r="F3172" s="1"/>
    </row>
    <row r="3173" spans="1:6" x14ac:dyDescent="0.2">
      <c r="A3173" s="1"/>
      <c r="B3173" s="1"/>
      <c r="C3173" s="1"/>
      <c r="D3173" s="2"/>
      <c r="E3173" s="1"/>
      <c r="F3173" s="1"/>
    </row>
    <row r="3174" spans="1:6" x14ac:dyDescent="0.2">
      <c r="A3174" s="1"/>
      <c r="B3174" s="1"/>
      <c r="C3174" s="1"/>
      <c r="D3174" s="2"/>
      <c r="E3174" s="1"/>
      <c r="F3174" s="1"/>
    </row>
    <row r="3175" spans="1:6" x14ac:dyDescent="0.2">
      <c r="A3175" s="1"/>
      <c r="B3175" s="1"/>
      <c r="C3175" s="1"/>
      <c r="D3175" s="2"/>
      <c r="E3175" s="1"/>
      <c r="F3175" s="1"/>
    </row>
    <row r="3176" spans="1:6" x14ac:dyDescent="0.2">
      <c r="A3176" s="1"/>
      <c r="B3176" s="1"/>
      <c r="C3176" s="1"/>
      <c r="D3176" s="2"/>
      <c r="E3176" s="1"/>
      <c r="F3176" s="1"/>
    </row>
    <row r="3177" spans="1:6" x14ac:dyDescent="0.2">
      <c r="A3177" s="1"/>
      <c r="B3177" s="1"/>
      <c r="C3177" s="1"/>
      <c r="D3177" s="2"/>
      <c r="E3177" s="1"/>
      <c r="F3177" s="1"/>
    </row>
    <row r="3178" spans="1:6" x14ac:dyDescent="0.2">
      <c r="A3178" s="1"/>
      <c r="B3178" s="1"/>
      <c r="C3178" s="1"/>
      <c r="D3178" s="2"/>
      <c r="E3178" s="1"/>
      <c r="F3178" s="1"/>
    </row>
    <row r="3179" spans="1:6" x14ac:dyDescent="0.2">
      <c r="A3179" s="1"/>
      <c r="B3179" s="1"/>
      <c r="C3179" s="1"/>
      <c r="D3179" s="2"/>
      <c r="E3179" s="1"/>
      <c r="F3179" s="1"/>
    </row>
    <row r="3180" spans="1:6" x14ac:dyDescent="0.2">
      <c r="A3180" s="1"/>
      <c r="B3180" s="1"/>
      <c r="C3180" s="1"/>
      <c r="D3180" s="2"/>
      <c r="E3180" s="1"/>
      <c r="F3180" s="1"/>
    </row>
    <row r="3181" spans="1:6" x14ac:dyDescent="0.2">
      <c r="A3181" s="1"/>
      <c r="B3181" s="1"/>
      <c r="C3181" s="1"/>
      <c r="D3181" s="2"/>
      <c r="E3181" s="1"/>
      <c r="F3181" s="1"/>
    </row>
    <row r="3182" spans="1:6" x14ac:dyDescent="0.2">
      <c r="A3182" s="1"/>
      <c r="B3182" s="1"/>
      <c r="C3182" s="1"/>
      <c r="D3182" s="2"/>
      <c r="E3182" s="1"/>
      <c r="F3182" s="1"/>
    </row>
    <row r="3183" spans="1:6" x14ac:dyDescent="0.2">
      <c r="A3183" s="1"/>
      <c r="B3183" s="1"/>
      <c r="C3183" s="1"/>
      <c r="D3183" s="2"/>
      <c r="E3183" s="1"/>
      <c r="F3183" s="1"/>
    </row>
    <row r="3184" spans="1:6" x14ac:dyDescent="0.2">
      <c r="A3184" s="1"/>
      <c r="B3184" s="1"/>
      <c r="C3184" s="1"/>
      <c r="D3184" s="2"/>
      <c r="E3184" s="1"/>
      <c r="F3184" s="1"/>
    </row>
    <row r="3185" spans="1:6" x14ac:dyDescent="0.2">
      <c r="A3185" s="1"/>
      <c r="B3185" s="1"/>
      <c r="C3185" s="1"/>
      <c r="D3185" s="2"/>
      <c r="E3185" s="1"/>
      <c r="F3185" s="1"/>
    </row>
    <row r="3186" spans="1:6" x14ac:dyDescent="0.2">
      <c r="A3186" s="1"/>
      <c r="B3186" s="1"/>
      <c r="C3186" s="1"/>
      <c r="D3186" s="2"/>
      <c r="E3186" s="1"/>
      <c r="F3186" s="1"/>
    </row>
    <row r="3187" spans="1:6" x14ac:dyDescent="0.2">
      <c r="A3187" s="1"/>
      <c r="B3187" s="1"/>
      <c r="C3187" s="1"/>
      <c r="D3187" s="2"/>
      <c r="E3187" s="1"/>
      <c r="F3187" s="1"/>
    </row>
    <row r="3188" spans="1:6" x14ac:dyDescent="0.2">
      <c r="A3188" s="1"/>
      <c r="B3188" s="1"/>
      <c r="C3188" s="1"/>
      <c r="D3188" s="2"/>
      <c r="E3188" s="1"/>
      <c r="F3188" s="1"/>
    </row>
    <row r="3189" spans="1:6" x14ac:dyDescent="0.2">
      <c r="A3189" s="1"/>
      <c r="B3189" s="1"/>
      <c r="C3189" s="1"/>
      <c r="D3189" s="2"/>
      <c r="E3189" s="1"/>
      <c r="F3189" s="1"/>
    </row>
    <row r="3190" spans="1:6" x14ac:dyDescent="0.2">
      <c r="A3190" s="1"/>
      <c r="B3190" s="1"/>
      <c r="C3190" s="1"/>
      <c r="D3190" s="2"/>
      <c r="E3190" s="1"/>
      <c r="F3190" s="1"/>
    </row>
    <row r="3191" spans="1:6" x14ac:dyDescent="0.2">
      <c r="A3191" s="1"/>
      <c r="B3191" s="1"/>
      <c r="C3191" s="1"/>
      <c r="D3191" s="2"/>
      <c r="E3191" s="1"/>
      <c r="F3191" s="1"/>
    </row>
    <row r="3192" spans="1:6" x14ac:dyDescent="0.2">
      <c r="A3192" s="1"/>
      <c r="B3192" s="1"/>
      <c r="C3192" s="1"/>
      <c r="D3192" s="2"/>
      <c r="E3192" s="1"/>
      <c r="F3192" s="1"/>
    </row>
    <row r="3193" spans="1:6" x14ac:dyDescent="0.2">
      <c r="A3193" s="1"/>
      <c r="B3193" s="1"/>
      <c r="C3193" s="1"/>
      <c r="D3193" s="2"/>
      <c r="E3193" s="1"/>
      <c r="F3193" s="1"/>
    </row>
    <row r="3194" spans="1:6" x14ac:dyDescent="0.2">
      <c r="A3194" s="1"/>
      <c r="B3194" s="1"/>
      <c r="C3194" s="1"/>
      <c r="D3194" s="2"/>
      <c r="E3194" s="1"/>
      <c r="F3194" s="1"/>
    </row>
    <row r="3195" spans="1:6" x14ac:dyDescent="0.2">
      <c r="A3195" s="1"/>
      <c r="B3195" s="1"/>
      <c r="C3195" s="1"/>
      <c r="D3195" s="2"/>
      <c r="E3195" s="1"/>
      <c r="F3195" s="1"/>
    </row>
    <row r="3196" spans="1:6" x14ac:dyDescent="0.2">
      <c r="A3196" s="1"/>
      <c r="B3196" s="1"/>
      <c r="C3196" s="1"/>
      <c r="D3196" s="2"/>
      <c r="E3196" s="1"/>
      <c r="F3196" s="1"/>
    </row>
    <row r="3197" spans="1:6" x14ac:dyDescent="0.2">
      <c r="A3197" s="1"/>
      <c r="B3197" s="1"/>
      <c r="C3197" s="1"/>
      <c r="D3197" s="2"/>
      <c r="E3197" s="1"/>
      <c r="F3197" s="1"/>
    </row>
    <row r="3198" spans="1:6" x14ac:dyDescent="0.2">
      <c r="A3198" s="1"/>
      <c r="B3198" s="1"/>
      <c r="C3198" s="1"/>
      <c r="D3198" s="2"/>
      <c r="E3198" s="1"/>
      <c r="F3198" s="1"/>
    </row>
    <row r="3199" spans="1:6" x14ac:dyDescent="0.2">
      <c r="A3199" s="1"/>
      <c r="B3199" s="1"/>
      <c r="C3199" s="1"/>
      <c r="D3199" s="2"/>
      <c r="E3199" s="1"/>
      <c r="F3199" s="1"/>
    </row>
    <row r="3200" spans="1:6" x14ac:dyDescent="0.2">
      <c r="A3200" s="1"/>
      <c r="B3200" s="1"/>
      <c r="C3200" s="1"/>
      <c r="D3200" s="2"/>
      <c r="E3200" s="1"/>
      <c r="F3200" s="1"/>
    </row>
    <row r="3201" spans="1:6" x14ac:dyDescent="0.2">
      <c r="A3201" s="1"/>
      <c r="B3201" s="1"/>
      <c r="C3201" s="1"/>
      <c r="D3201" s="2"/>
      <c r="E3201" s="1"/>
      <c r="F3201" s="1"/>
    </row>
    <row r="3202" spans="1:6" x14ac:dyDescent="0.2">
      <c r="A3202" s="1"/>
      <c r="B3202" s="1"/>
      <c r="C3202" s="1"/>
      <c r="D3202" s="2"/>
      <c r="E3202" s="1"/>
      <c r="F3202" s="1"/>
    </row>
    <row r="3203" spans="1:6" x14ac:dyDescent="0.2">
      <c r="A3203" s="1"/>
      <c r="B3203" s="1"/>
      <c r="C3203" s="1"/>
      <c r="D3203" s="2"/>
      <c r="E3203" s="1"/>
      <c r="F3203" s="1"/>
    </row>
    <row r="3204" spans="1:6" x14ac:dyDescent="0.2">
      <c r="A3204" s="1"/>
      <c r="B3204" s="1"/>
      <c r="C3204" s="1"/>
      <c r="D3204" s="2"/>
      <c r="E3204" s="1"/>
      <c r="F3204" s="1"/>
    </row>
    <row r="3205" spans="1:6" x14ac:dyDescent="0.2">
      <c r="A3205" s="1"/>
      <c r="B3205" s="1"/>
      <c r="C3205" s="1"/>
      <c r="D3205" s="2"/>
      <c r="E3205" s="1"/>
      <c r="F3205" s="1"/>
    </row>
    <row r="3206" spans="1:6" x14ac:dyDescent="0.2">
      <c r="A3206" s="1"/>
      <c r="B3206" s="1"/>
      <c r="C3206" s="1"/>
      <c r="D3206" s="2"/>
      <c r="E3206" s="1"/>
      <c r="F3206" s="1"/>
    </row>
    <row r="3207" spans="1:6" x14ac:dyDescent="0.2">
      <c r="A3207" s="1"/>
      <c r="B3207" s="1"/>
      <c r="C3207" s="1"/>
      <c r="D3207" s="2"/>
      <c r="E3207" s="1"/>
      <c r="F3207" s="1"/>
    </row>
    <row r="3208" spans="1:6" x14ac:dyDescent="0.2">
      <c r="A3208" s="1"/>
      <c r="B3208" s="1"/>
      <c r="C3208" s="1"/>
      <c r="D3208" s="2"/>
      <c r="E3208" s="1"/>
      <c r="F3208" s="1"/>
    </row>
    <row r="3209" spans="1:6" x14ac:dyDescent="0.2">
      <c r="A3209" s="1"/>
      <c r="B3209" s="1"/>
      <c r="C3209" s="1"/>
      <c r="D3209" s="2"/>
      <c r="E3209" s="1"/>
      <c r="F3209" s="1"/>
    </row>
    <row r="3210" spans="1:6" x14ac:dyDescent="0.2">
      <c r="A3210" s="1"/>
      <c r="B3210" s="1"/>
      <c r="C3210" s="1"/>
      <c r="D3210" s="2"/>
      <c r="E3210" s="1"/>
      <c r="F3210" s="1"/>
    </row>
    <row r="3211" spans="1:6" x14ac:dyDescent="0.2">
      <c r="A3211" s="1"/>
      <c r="B3211" s="1"/>
      <c r="C3211" s="1"/>
      <c r="D3211" s="2"/>
      <c r="E3211" s="1"/>
      <c r="F3211" s="1"/>
    </row>
    <row r="3212" spans="1:6" x14ac:dyDescent="0.2">
      <c r="A3212" s="1"/>
      <c r="B3212" s="1"/>
      <c r="C3212" s="1"/>
      <c r="D3212" s="2"/>
      <c r="E3212" s="1"/>
      <c r="F3212" s="1"/>
    </row>
    <row r="3213" spans="1:6" x14ac:dyDescent="0.2">
      <c r="A3213" s="1"/>
      <c r="B3213" s="1"/>
      <c r="C3213" s="1"/>
      <c r="D3213" s="2"/>
      <c r="E3213" s="1"/>
      <c r="F3213" s="1"/>
    </row>
    <row r="3214" spans="1:6" x14ac:dyDescent="0.2">
      <c r="A3214" s="1"/>
      <c r="B3214" s="1"/>
      <c r="C3214" s="1"/>
      <c r="D3214" s="2"/>
      <c r="E3214" s="1"/>
      <c r="F3214" s="1"/>
    </row>
    <row r="3215" spans="1:6" x14ac:dyDescent="0.2">
      <c r="A3215" s="1"/>
      <c r="B3215" s="1"/>
      <c r="C3215" s="1"/>
      <c r="D3215" s="2"/>
      <c r="E3215" s="1"/>
      <c r="F3215" s="1"/>
    </row>
    <row r="3216" spans="1:6" x14ac:dyDescent="0.2">
      <c r="A3216" s="1"/>
      <c r="B3216" s="1"/>
      <c r="C3216" s="1"/>
      <c r="D3216" s="2"/>
      <c r="E3216" s="1"/>
      <c r="F3216" s="1"/>
    </row>
    <row r="3217" spans="1:6" x14ac:dyDescent="0.2">
      <c r="A3217" s="1"/>
      <c r="B3217" s="1"/>
      <c r="C3217" s="1"/>
      <c r="D3217" s="2"/>
      <c r="E3217" s="1"/>
      <c r="F3217" s="1"/>
    </row>
    <row r="3218" spans="1:6" x14ac:dyDescent="0.2">
      <c r="A3218" s="1"/>
      <c r="B3218" s="1"/>
      <c r="C3218" s="1"/>
      <c r="D3218" s="2"/>
      <c r="E3218" s="1"/>
      <c r="F3218" s="1"/>
    </row>
    <row r="3219" spans="1:6" x14ac:dyDescent="0.2">
      <c r="A3219" s="1"/>
      <c r="B3219" s="1"/>
      <c r="C3219" s="1"/>
      <c r="D3219" s="2"/>
      <c r="E3219" s="1"/>
      <c r="F3219" s="1"/>
    </row>
    <row r="3220" spans="1:6" x14ac:dyDescent="0.2">
      <c r="A3220" s="1"/>
      <c r="B3220" s="1"/>
      <c r="C3220" s="1"/>
      <c r="D3220" s="2"/>
      <c r="E3220" s="1"/>
      <c r="F3220" s="1"/>
    </row>
    <row r="3221" spans="1:6" x14ac:dyDescent="0.2">
      <c r="A3221" s="1"/>
      <c r="B3221" s="1"/>
      <c r="C3221" s="1"/>
      <c r="D3221" s="2"/>
      <c r="E3221" s="1"/>
      <c r="F3221" s="1"/>
    </row>
    <row r="3222" spans="1:6" x14ac:dyDescent="0.2">
      <c r="A3222" s="1"/>
      <c r="B3222" s="1"/>
      <c r="C3222" s="1"/>
      <c r="D3222" s="2"/>
      <c r="E3222" s="1"/>
      <c r="F3222" s="1"/>
    </row>
    <row r="3223" spans="1:6" x14ac:dyDescent="0.2">
      <c r="A3223" s="1"/>
      <c r="B3223" s="1"/>
      <c r="C3223" s="1"/>
      <c r="D3223" s="2"/>
      <c r="E3223" s="1"/>
      <c r="F3223" s="1"/>
    </row>
    <row r="3224" spans="1:6" x14ac:dyDescent="0.2">
      <c r="A3224" s="1"/>
      <c r="B3224" s="1"/>
      <c r="C3224" s="1"/>
      <c r="D3224" s="2"/>
      <c r="E3224" s="1"/>
      <c r="F3224" s="1"/>
    </row>
    <row r="3225" spans="1:6" x14ac:dyDescent="0.2">
      <c r="A3225" s="1"/>
      <c r="B3225" s="1"/>
      <c r="C3225" s="1"/>
      <c r="D3225" s="2"/>
      <c r="E3225" s="1"/>
      <c r="F3225" s="1"/>
    </row>
    <row r="3226" spans="1:6" x14ac:dyDescent="0.2">
      <c r="A3226" s="1"/>
      <c r="B3226" s="1"/>
      <c r="C3226" s="1"/>
      <c r="D3226" s="2"/>
      <c r="E3226" s="1"/>
      <c r="F3226" s="1"/>
    </row>
    <row r="3227" spans="1:6" x14ac:dyDescent="0.2">
      <c r="A3227" s="1"/>
      <c r="B3227" s="1"/>
      <c r="C3227" s="1"/>
      <c r="D3227" s="2"/>
      <c r="E3227" s="1"/>
      <c r="F3227" s="1"/>
    </row>
    <row r="3228" spans="1:6" x14ac:dyDescent="0.2">
      <c r="A3228" s="1"/>
      <c r="B3228" s="1"/>
      <c r="C3228" s="1"/>
      <c r="D3228" s="2"/>
      <c r="E3228" s="1"/>
      <c r="F3228" s="1"/>
    </row>
    <row r="3229" spans="1:6" x14ac:dyDescent="0.2">
      <c r="A3229" s="1"/>
      <c r="B3229" s="1"/>
      <c r="C3229" s="1"/>
      <c r="D3229" s="2"/>
      <c r="E3229" s="1"/>
      <c r="F3229" s="1"/>
    </row>
    <row r="3230" spans="1:6" x14ac:dyDescent="0.2">
      <c r="A3230" s="1"/>
      <c r="B3230" s="1"/>
      <c r="C3230" s="1"/>
      <c r="D3230" s="2"/>
      <c r="E3230" s="1"/>
      <c r="F3230" s="1"/>
    </row>
    <row r="3231" spans="1:6" x14ac:dyDescent="0.2">
      <c r="A3231" s="1"/>
      <c r="B3231" s="1"/>
      <c r="C3231" s="1"/>
      <c r="D3231" s="2"/>
      <c r="E3231" s="1"/>
      <c r="F3231" s="1"/>
    </row>
    <row r="3232" spans="1:6" x14ac:dyDescent="0.2">
      <c r="A3232" s="1"/>
      <c r="B3232" s="1"/>
      <c r="C3232" s="1"/>
      <c r="D3232" s="2"/>
      <c r="E3232" s="1"/>
      <c r="F3232" s="1"/>
    </row>
    <row r="3233" spans="1:6" x14ac:dyDescent="0.2">
      <c r="A3233" s="1"/>
      <c r="B3233" s="1"/>
      <c r="C3233" s="1"/>
      <c r="D3233" s="2"/>
      <c r="E3233" s="1"/>
      <c r="F3233" s="1"/>
    </row>
    <row r="3234" spans="1:6" x14ac:dyDescent="0.2">
      <c r="A3234" s="1"/>
      <c r="B3234" s="1"/>
      <c r="C3234" s="1"/>
      <c r="D3234" s="2"/>
      <c r="E3234" s="1"/>
      <c r="F3234" s="1"/>
    </row>
    <row r="3235" spans="1:6" x14ac:dyDescent="0.2">
      <c r="A3235" s="1"/>
      <c r="B3235" s="1"/>
      <c r="C3235" s="1"/>
      <c r="D3235" s="2"/>
      <c r="E3235" s="1"/>
      <c r="F3235" s="1"/>
    </row>
    <row r="3236" spans="1:6" x14ac:dyDescent="0.2">
      <c r="A3236" s="1"/>
      <c r="B3236" s="1"/>
      <c r="C3236" s="1"/>
      <c r="D3236" s="2"/>
      <c r="E3236" s="1"/>
      <c r="F3236" s="1"/>
    </row>
    <row r="3237" spans="1:6" x14ac:dyDescent="0.2">
      <c r="A3237" s="1"/>
      <c r="B3237" s="1"/>
      <c r="C3237" s="1"/>
      <c r="D3237" s="2"/>
      <c r="E3237" s="1"/>
      <c r="F3237" s="1"/>
    </row>
    <row r="3238" spans="1:6" x14ac:dyDescent="0.2">
      <c r="A3238" s="1"/>
      <c r="B3238" s="1"/>
      <c r="C3238" s="1"/>
      <c r="D3238" s="2"/>
      <c r="E3238" s="1"/>
      <c r="F3238" s="1"/>
    </row>
    <row r="3239" spans="1:6" x14ac:dyDescent="0.2">
      <c r="A3239" s="1"/>
      <c r="B3239" s="1"/>
      <c r="C3239" s="1"/>
      <c r="D3239" s="2"/>
      <c r="E3239" s="1"/>
      <c r="F3239" s="1"/>
    </row>
    <row r="3240" spans="1:6" x14ac:dyDescent="0.2">
      <c r="A3240" s="1"/>
      <c r="B3240" s="1"/>
      <c r="C3240" s="1"/>
      <c r="D3240" s="2"/>
      <c r="E3240" s="1"/>
      <c r="F3240" s="1"/>
    </row>
    <row r="3241" spans="1:6" x14ac:dyDescent="0.2">
      <c r="A3241" s="1"/>
      <c r="B3241" s="1"/>
      <c r="C3241" s="1"/>
      <c r="D3241" s="2"/>
      <c r="E3241" s="1"/>
      <c r="F3241" s="1"/>
    </row>
    <row r="3242" spans="1:6" x14ac:dyDescent="0.2">
      <c r="A3242" s="1"/>
      <c r="B3242" s="1"/>
      <c r="C3242" s="1"/>
      <c r="D3242" s="2"/>
      <c r="E3242" s="1"/>
      <c r="F3242" s="1"/>
    </row>
    <row r="3243" spans="1:6" x14ac:dyDescent="0.2">
      <c r="A3243" s="1"/>
      <c r="B3243" s="1"/>
      <c r="C3243" s="1"/>
      <c r="D3243" s="2"/>
      <c r="E3243" s="1"/>
      <c r="F3243" s="1"/>
    </row>
    <row r="3244" spans="1:6" x14ac:dyDescent="0.2">
      <c r="A3244" s="1"/>
      <c r="B3244" s="1"/>
      <c r="C3244" s="1"/>
      <c r="D3244" s="2"/>
      <c r="E3244" s="1"/>
      <c r="F3244" s="1"/>
    </row>
    <row r="3245" spans="1:6" x14ac:dyDescent="0.2">
      <c r="A3245" s="1"/>
      <c r="B3245" s="1"/>
      <c r="C3245" s="1"/>
      <c r="D3245" s="2"/>
      <c r="E3245" s="1"/>
      <c r="F3245" s="1"/>
    </row>
    <row r="3246" spans="1:6" x14ac:dyDescent="0.2">
      <c r="A3246" s="1"/>
      <c r="B3246" s="1"/>
      <c r="C3246" s="1"/>
      <c r="D3246" s="2"/>
      <c r="E3246" s="1"/>
      <c r="F3246" s="1"/>
    </row>
    <row r="3247" spans="1:6" x14ac:dyDescent="0.2">
      <c r="A3247" s="1"/>
      <c r="B3247" s="1"/>
      <c r="C3247" s="1"/>
      <c r="D3247" s="2"/>
      <c r="E3247" s="1"/>
      <c r="F3247" s="1"/>
    </row>
    <row r="3248" spans="1:6" x14ac:dyDescent="0.2">
      <c r="A3248" s="1"/>
      <c r="B3248" s="1"/>
      <c r="C3248" s="1"/>
      <c r="D3248" s="2"/>
      <c r="E3248" s="1"/>
      <c r="F3248" s="1"/>
    </row>
    <row r="3249" spans="1:6" x14ac:dyDescent="0.2">
      <c r="A3249" s="1"/>
      <c r="B3249" s="1"/>
      <c r="C3249" s="1"/>
      <c r="D3249" s="2"/>
      <c r="E3249" s="1"/>
      <c r="F3249" s="1"/>
    </row>
    <row r="3250" spans="1:6" x14ac:dyDescent="0.2">
      <c r="A3250" s="1"/>
      <c r="B3250" s="1"/>
      <c r="C3250" s="1"/>
      <c r="D3250" s="2"/>
      <c r="E3250" s="1"/>
      <c r="F3250" s="1"/>
    </row>
    <row r="3251" spans="1:6" x14ac:dyDescent="0.2">
      <c r="A3251" s="1"/>
      <c r="B3251" s="1"/>
      <c r="C3251" s="1"/>
      <c r="D3251" s="2"/>
      <c r="E3251" s="1"/>
      <c r="F3251" s="1"/>
    </row>
    <row r="3252" spans="1:6" x14ac:dyDescent="0.2">
      <c r="A3252" s="1"/>
      <c r="B3252" s="1"/>
      <c r="C3252" s="1"/>
      <c r="D3252" s="2"/>
      <c r="E3252" s="1"/>
      <c r="F3252" s="1"/>
    </row>
    <row r="3253" spans="1:6" x14ac:dyDescent="0.2">
      <c r="A3253" s="1"/>
      <c r="B3253" s="1"/>
      <c r="C3253" s="1"/>
      <c r="D3253" s="2"/>
      <c r="E3253" s="1"/>
      <c r="F3253" s="1"/>
    </row>
    <row r="3254" spans="1:6" x14ac:dyDescent="0.2">
      <c r="A3254" s="1"/>
      <c r="B3254" s="1"/>
      <c r="C3254" s="1"/>
      <c r="D3254" s="2"/>
      <c r="E3254" s="1"/>
      <c r="F3254" s="1"/>
    </row>
    <row r="3255" spans="1:6" x14ac:dyDescent="0.2">
      <c r="A3255" s="1"/>
      <c r="B3255" s="1"/>
      <c r="C3255" s="1"/>
      <c r="D3255" s="2"/>
      <c r="E3255" s="1"/>
      <c r="F3255" s="1"/>
    </row>
    <row r="3256" spans="1:6" x14ac:dyDescent="0.2">
      <c r="A3256" s="1"/>
      <c r="B3256" s="1"/>
      <c r="C3256" s="1"/>
      <c r="D3256" s="2"/>
      <c r="E3256" s="1"/>
      <c r="F3256" s="1"/>
    </row>
    <row r="3257" spans="1:6" x14ac:dyDescent="0.2">
      <c r="A3257" s="1"/>
      <c r="B3257" s="1"/>
      <c r="C3257" s="1"/>
      <c r="D3257" s="2"/>
      <c r="E3257" s="1"/>
      <c r="F3257" s="1"/>
    </row>
    <row r="3258" spans="1:6" x14ac:dyDescent="0.2">
      <c r="A3258" s="1"/>
      <c r="B3258" s="1"/>
      <c r="C3258" s="1"/>
      <c r="D3258" s="2"/>
      <c r="E3258" s="1"/>
      <c r="F3258" s="1"/>
    </row>
    <row r="3259" spans="1:6" x14ac:dyDescent="0.2">
      <c r="A3259" s="1"/>
      <c r="B3259" s="1"/>
      <c r="C3259" s="1"/>
      <c r="D3259" s="2"/>
      <c r="E3259" s="1"/>
      <c r="F3259" s="1"/>
    </row>
    <row r="3260" spans="1:6" x14ac:dyDescent="0.2">
      <c r="A3260" s="1"/>
      <c r="B3260" s="1"/>
      <c r="C3260" s="1"/>
      <c r="D3260" s="2"/>
      <c r="E3260" s="1"/>
      <c r="F3260" s="1"/>
    </row>
    <row r="3261" spans="1:6" x14ac:dyDescent="0.2">
      <c r="A3261" s="1"/>
      <c r="B3261" s="1"/>
      <c r="C3261" s="1"/>
      <c r="D3261" s="2"/>
      <c r="E3261" s="1"/>
      <c r="F3261" s="1"/>
    </row>
    <row r="3262" spans="1:6" x14ac:dyDescent="0.2">
      <c r="A3262" s="1"/>
      <c r="B3262" s="1"/>
      <c r="C3262" s="1"/>
      <c r="D3262" s="2"/>
      <c r="E3262" s="1"/>
      <c r="F3262" s="1"/>
    </row>
    <row r="3263" spans="1:6" x14ac:dyDescent="0.2">
      <c r="A3263" s="1"/>
      <c r="B3263" s="1"/>
      <c r="C3263" s="1"/>
      <c r="D3263" s="2"/>
      <c r="E3263" s="1"/>
      <c r="F3263" s="1"/>
    </row>
    <row r="3264" spans="1:6" x14ac:dyDescent="0.2">
      <c r="A3264" s="1"/>
      <c r="B3264" s="1"/>
      <c r="C3264" s="1"/>
      <c r="D3264" s="2"/>
      <c r="E3264" s="1"/>
      <c r="F3264" s="1"/>
    </row>
    <row r="3265" spans="1:6" x14ac:dyDescent="0.2">
      <c r="A3265" s="1"/>
      <c r="B3265" s="1"/>
      <c r="C3265" s="1"/>
      <c r="D3265" s="2"/>
      <c r="E3265" s="1"/>
      <c r="F3265" s="1"/>
    </row>
    <row r="3266" spans="1:6" x14ac:dyDescent="0.2">
      <c r="A3266" s="1"/>
      <c r="B3266" s="1"/>
      <c r="C3266" s="1"/>
      <c r="D3266" s="2"/>
      <c r="E3266" s="1"/>
      <c r="F3266" s="1"/>
    </row>
    <row r="3267" spans="1:6" x14ac:dyDescent="0.2">
      <c r="A3267" s="1"/>
      <c r="B3267" s="1"/>
      <c r="C3267" s="1"/>
      <c r="D3267" s="2"/>
      <c r="E3267" s="1"/>
      <c r="F3267" s="1"/>
    </row>
    <row r="3268" spans="1:6" x14ac:dyDescent="0.2">
      <c r="A3268" s="1"/>
      <c r="B3268" s="1"/>
      <c r="C3268" s="1"/>
      <c r="D3268" s="2"/>
      <c r="E3268" s="1"/>
      <c r="F3268" s="1"/>
    </row>
    <row r="3269" spans="1:6" x14ac:dyDescent="0.2">
      <c r="A3269" s="1"/>
      <c r="B3269" s="1"/>
      <c r="C3269" s="1"/>
      <c r="D3269" s="2"/>
      <c r="E3269" s="1"/>
      <c r="F3269" s="1"/>
    </row>
    <row r="3270" spans="1:6" x14ac:dyDescent="0.2">
      <c r="A3270" s="1"/>
      <c r="B3270" s="1"/>
      <c r="C3270" s="1"/>
      <c r="D3270" s="2"/>
      <c r="E3270" s="1"/>
      <c r="F3270" s="1"/>
    </row>
    <row r="3271" spans="1:6" x14ac:dyDescent="0.2">
      <c r="A3271" s="1"/>
      <c r="B3271" s="1"/>
      <c r="C3271" s="1"/>
      <c r="D3271" s="2"/>
      <c r="E3271" s="1"/>
      <c r="F3271" s="1"/>
    </row>
    <row r="3272" spans="1:6" x14ac:dyDescent="0.2">
      <c r="A3272" s="1"/>
      <c r="B3272" s="1"/>
      <c r="C3272" s="1"/>
      <c r="D3272" s="2"/>
      <c r="E3272" s="1"/>
      <c r="F3272" s="1"/>
    </row>
    <row r="3273" spans="1:6" x14ac:dyDescent="0.2">
      <c r="A3273" s="1"/>
      <c r="B3273" s="1"/>
      <c r="C3273" s="1"/>
      <c r="D3273" s="2"/>
      <c r="E3273" s="1"/>
      <c r="F3273" s="1"/>
    </row>
    <row r="3274" spans="1:6" x14ac:dyDescent="0.2">
      <c r="A3274" s="1"/>
      <c r="B3274" s="1"/>
      <c r="C3274" s="1"/>
      <c r="D3274" s="2"/>
      <c r="E3274" s="1"/>
      <c r="F3274" s="1"/>
    </row>
    <row r="3275" spans="1:6" x14ac:dyDescent="0.2">
      <c r="A3275" s="1"/>
      <c r="B3275" s="1"/>
      <c r="C3275" s="1"/>
      <c r="D3275" s="2"/>
      <c r="E3275" s="1"/>
      <c r="F3275" s="1"/>
    </row>
    <row r="3276" spans="1:6" x14ac:dyDescent="0.2">
      <c r="A3276" s="1"/>
      <c r="B3276" s="1"/>
      <c r="C3276" s="1"/>
      <c r="D3276" s="2"/>
      <c r="E3276" s="1"/>
      <c r="F3276" s="1"/>
    </row>
    <row r="3277" spans="1:6" x14ac:dyDescent="0.2">
      <c r="A3277" s="1"/>
      <c r="B3277" s="1"/>
      <c r="C3277" s="1"/>
      <c r="D3277" s="2"/>
      <c r="E3277" s="1"/>
      <c r="F3277" s="1"/>
    </row>
    <row r="3278" spans="1:6" x14ac:dyDescent="0.2">
      <c r="A3278" s="1"/>
      <c r="B3278" s="1"/>
      <c r="C3278" s="1"/>
      <c r="D3278" s="2"/>
      <c r="E3278" s="1"/>
      <c r="F3278" s="1"/>
    </row>
    <row r="3279" spans="1:6" x14ac:dyDescent="0.2">
      <c r="A3279" s="1"/>
      <c r="B3279" s="1"/>
      <c r="C3279" s="1"/>
      <c r="D3279" s="2"/>
      <c r="E3279" s="1"/>
      <c r="F3279" s="1"/>
    </row>
    <row r="3280" spans="1:6" x14ac:dyDescent="0.2">
      <c r="A3280" s="1"/>
      <c r="B3280" s="1"/>
      <c r="C3280" s="1"/>
      <c r="D3280" s="2"/>
      <c r="E3280" s="1"/>
      <c r="F3280" s="1"/>
    </row>
    <row r="3281" spans="1:6" x14ac:dyDescent="0.2">
      <c r="A3281" s="1"/>
      <c r="B3281" s="1"/>
      <c r="C3281" s="1"/>
      <c r="D3281" s="2"/>
      <c r="E3281" s="1"/>
      <c r="F3281" s="1"/>
    </row>
    <row r="3282" spans="1:6" x14ac:dyDescent="0.2">
      <c r="A3282" s="1"/>
      <c r="B3282" s="1"/>
      <c r="C3282" s="1"/>
      <c r="D3282" s="2"/>
      <c r="E3282" s="1"/>
      <c r="F3282" s="1"/>
    </row>
    <row r="3283" spans="1:6" x14ac:dyDescent="0.2">
      <c r="A3283" s="1"/>
      <c r="B3283" s="1"/>
      <c r="C3283" s="1"/>
      <c r="D3283" s="2"/>
      <c r="E3283" s="1"/>
      <c r="F3283" s="1"/>
    </row>
    <row r="3284" spans="1:6" x14ac:dyDescent="0.2">
      <c r="A3284" s="1"/>
      <c r="B3284" s="1"/>
      <c r="C3284" s="1"/>
      <c r="D3284" s="2"/>
      <c r="E3284" s="1"/>
      <c r="F3284" s="1"/>
    </row>
    <row r="3285" spans="1:6" x14ac:dyDescent="0.2">
      <c r="A3285" s="1"/>
      <c r="B3285" s="1"/>
      <c r="C3285" s="1"/>
      <c r="D3285" s="2"/>
      <c r="E3285" s="1"/>
      <c r="F3285" s="1"/>
    </row>
    <row r="3286" spans="1:6" x14ac:dyDescent="0.2">
      <c r="A3286" s="1"/>
      <c r="B3286" s="1"/>
      <c r="C3286" s="1"/>
      <c r="D3286" s="2"/>
      <c r="E3286" s="1"/>
      <c r="F3286" s="1"/>
    </row>
    <row r="3287" spans="1:6" x14ac:dyDescent="0.2">
      <c r="A3287" s="1"/>
      <c r="B3287" s="1"/>
      <c r="C3287" s="1"/>
      <c r="D3287" s="2"/>
      <c r="E3287" s="1"/>
      <c r="F3287" s="1"/>
    </row>
    <row r="3288" spans="1:6" x14ac:dyDescent="0.2">
      <c r="A3288" s="1"/>
      <c r="B3288" s="1"/>
      <c r="C3288" s="1"/>
      <c r="D3288" s="2"/>
      <c r="E3288" s="1"/>
      <c r="F3288" s="1"/>
    </row>
    <row r="3289" spans="1:6" x14ac:dyDescent="0.2">
      <c r="A3289" s="1"/>
      <c r="B3289" s="1"/>
      <c r="C3289" s="1"/>
      <c r="D3289" s="2"/>
      <c r="E3289" s="1"/>
      <c r="F3289" s="1"/>
    </row>
    <row r="3290" spans="1:6" x14ac:dyDescent="0.2">
      <c r="A3290" s="1"/>
      <c r="B3290" s="1"/>
      <c r="C3290" s="1"/>
      <c r="D3290" s="2"/>
      <c r="E3290" s="1"/>
      <c r="F3290" s="1"/>
    </row>
    <row r="3291" spans="1:6" x14ac:dyDescent="0.2">
      <c r="A3291" s="1"/>
      <c r="B3291" s="1"/>
      <c r="C3291" s="1"/>
      <c r="D3291" s="2"/>
      <c r="E3291" s="1"/>
      <c r="F3291" s="1"/>
    </row>
    <row r="3292" spans="1:6" x14ac:dyDescent="0.2">
      <c r="A3292" s="1"/>
      <c r="B3292" s="1"/>
      <c r="C3292" s="1"/>
      <c r="D3292" s="2"/>
      <c r="E3292" s="1"/>
      <c r="F3292" s="1"/>
    </row>
    <row r="3293" spans="1:6" x14ac:dyDescent="0.2">
      <c r="A3293" s="1"/>
      <c r="B3293" s="1"/>
      <c r="C3293" s="1"/>
      <c r="D3293" s="2"/>
      <c r="E3293" s="1"/>
      <c r="F3293" s="1"/>
    </row>
    <row r="3294" spans="1:6" x14ac:dyDescent="0.2">
      <c r="A3294" s="1"/>
      <c r="B3294" s="1"/>
      <c r="C3294" s="1"/>
      <c r="D3294" s="2"/>
      <c r="E3294" s="1"/>
      <c r="F3294" s="1"/>
    </row>
    <row r="3295" spans="1:6" x14ac:dyDescent="0.2">
      <c r="A3295" s="1"/>
      <c r="B3295" s="1"/>
      <c r="C3295" s="1"/>
      <c r="D3295" s="2"/>
      <c r="E3295" s="1"/>
      <c r="F3295" s="1"/>
    </row>
    <row r="3296" spans="1:6" x14ac:dyDescent="0.2">
      <c r="A3296" s="1"/>
      <c r="B3296" s="1"/>
      <c r="C3296" s="1"/>
      <c r="D3296" s="2"/>
      <c r="E3296" s="1"/>
      <c r="F3296" s="1"/>
    </row>
    <row r="3297" spans="1:6" x14ac:dyDescent="0.2">
      <c r="A3297" s="1"/>
      <c r="B3297" s="1"/>
      <c r="C3297" s="1"/>
      <c r="D3297" s="2"/>
      <c r="E3297" s="1"/>
      <c r="F3297" s="1"/>
    </row>
    <row r="3298" spans="1:6" x14ac:dyDescent="0.2">
      <c r="A3298" s="1"/>
      <c r="B3298" s="1"/>
      <c r="C3298" s="1"/>
      <c r="D3298" s="2"/>
      <c r="E3298" s="1"/>
      <c r="F3298" s="1"/>
    </row>
    <row r="3299" spans="1:6" x14ac:dyDescent="0.2">
      <c r="A3299" s="1"/>
      <c r="B3299" s="1"/>
      <c r="C3299" s="1"/>
      <c r="D3299" s="2"/>
      <c r="E3299" s="1"/>
      <c r="F3299" s="1"/>
    </row>
    <row r="3300" spans="1:6" x14ac:dyDescent="0.2">
      <c r="A3300" s="1"/>
      <c r="B3300" s="1"/>
      <c r="C3300" s="1"/>
      <c r="D3300" s="2"/>
      <c r="E3300" s="1"/>
      <c r="F3300" s="1"/>
    </row>
    <row r="3301" spans="1:6" x14ac:dyDescent="0.2">
      <c r="A3301" s="1"/>
      <c r="B3301" s="1"/>
      <c r="C3301" s="1"/>
      <c r="D3301" s="2"/>
      <c r="E3301" s="1"/>
      <c r="F3301" s="1"/>
    </row>
    <row r="3302" spans="1:6" x14ac:dyDescent="0.2">
      <c r="A3302" s="1"/>
      <c r="B3302" s="1"/>
      <c r="C3302" s="1"/>
      <c r="D3302" s="2"/>
      <c r="E3302" s="1"/>
      <c r="F3302" s="1"/>
    </row>
    <row r="3303" spans="1:6" x14ac:dyDescent="0.2">
      <c r="A3303" s="1"/>
      <c r="B3303" s="1"/>
      <c r="C3303" s="1"/>
      <c r="D3303" s="2"/>
      <c r="E3303" s="1"/>
      <c r="F3303" s="1"/>
    </row>
    <row r="3304" spans="1:6" x14ac:dyDescent="0.2">
      <c r="A3304" s="1"/>
      <c r="B3304" s="1"/>
      <c r="C3304" s="1"/>
      <c r="D3304" s="2"/>
      <c r="E3304" s="1"/>
      <c r="F3304" s="1"/>
    </row>
    <row r="3305" spans="1:6" x14ac:dyDescent="0.2">
      <c r="A3305" s="1"/>
      <c r="B3305" s="1"/>
      <c r="C3305" s="1"/>
      <c r="D3305" s="2"/>
      <c r="E3305" s="1"/>
      <c r="F3305" s="1"/>
    </row>
    <row r="3306" spans="1:6" x14ac:dyDescent="0.2">
      <c r="A3306" s="1"/>
      <c r="B3306" s="1"/>
      <c r="C3306" s="1"/>
      <c r="D3306" s="2"/>
      <c r="E3306" s="1"/>
      <c r="F3306" s="1"/>
    </row>
    <row r="3307" spans="1:6" x14ac:dyDescent="0.2">
      <c r="A3307" s="1"/>
      <c r="B3307" s="1"/>
      <c r="C3307" s="1"/>
      <c r="D3307" s="2"/>
      <c r="E3307" s="1"/>
      <c r="F3307" s="1"/>
    </row>
    <row r="3308" spans="1:6" x14ac:dyDescent="0.2">
      <c r="A3308" s="1"/>
      <c r="B3308" s="1"/>
      <c r="C3308" s="1"/>
      <c r="D3308" s="2"/>
      <c r="E3308" s="1"/>
      <c r="F3308" s="1"/>
    </row>
    <row r="3309" spans="1:6" x14ac:dyDescent="0.2">
      <c r="A3309" s="1"/>
      <c r="B3309" s="1"/>
      <c r="C3309" s="1"/>
      <c r="D3309" s="2"/>
      <c r="E3309" s="1"/>
      <c r="F3309" s="1"/>
    </row>
    <row r="3310" spans="1:6" x14ac:dyDescent="0.2">
      <c r="A3310" s="1"/>
      <c r="B3310" s="1"/>
      <c r="C3310" s="1"/>
      <c r="D3310" s="2"/>
      <c r="E3310" s="1"/>
      <c r="F3310" s="1"/>
    </row>
    <row r="3311" spans="1:6" x14ac:dyDescent="0.2">
      <c r="A3311" s="1"/>
      <c r="B3311" s="1"/>
      <c r="C3311" s="1"/>
      <c r="D3311" s="2"/>
      <c r="E3311" s="1"/>
      <c r="F3311" s="1"/>
    </row>
    <row r="3312" spans="1:6" x14ac:dyDescent="0.2">
      <c r="A3312" s="1"/>
      <c r="B3312" s="1"/>
      <c r="C3312" s="1"/>
      <c r="D3312" s="2"/>
      <c r="E3312" s="1"/>
      <c r="F3312" s="1"/>
    </row>
    <row r="3313" spans="1:6" x14ac:dyDescent="0.2">
      <c r="A3313" s="1"/>
      <c r="B3313" s="1"/>
      <c r="C3313" s="1"/>
      <c r="D3313" s="2"/>
      <c r="E3313" s="1"/>
      <c r="F3313" s="1"/>
    </row>
    <row r="3314" spans="1:6" x14ac:dyDescent="0.2">
      <c r="A3314" s="1"/>
      <c r="B3314" s="1"/>
      <c r="C3314" s="1"/>
      <c r="D3314" s="2"/>
      <c r="E3314" s="1"/>
      <c r="F3314" s="1"/>
    </row>
    <row r="3315" spans="1:6" x14ac:dyDescent="0.2">
      <c r="A3315" s="1"/>
      <c r="B3315" s="1"/>
      <c r="C3315" s="1"/>
      <c r="D3315" s="2"/>
      <c r="E3315" s="1"/>
      <c r="F3315" s="1"/>
    </row>
    <row r="3316" spans="1:6" x14ac:dyDescent="0.2">
      <c r="A3316" s="1"/>
      <c r="B3316" s="1"/>
      <c r="C3316" s="1"/>
      <c r="D3316" s="2"/>
      <c r="E3316" s="1"/>
      <c r="F3316" s="1"/>
    </row>
    <row r="3317" spans="1:6" x14ac:dyDescent="0.2">
      <c r="A3317" s="1"/>
      <c r="B3317" s="1"/>
      <c r="C3317" s="1"/>
      <c r="D3317" s="2"/>
      <c r="E3317" s="1"/>
      <c r="F3317" s="1"/>
    </row>
    <row r="3318" spans="1:6" x14ac:dyDescent="0.2">
      <c r="A3318" s="1"/>
      <c r="B3318" s="1"/>
      <c r="C3318" s="1"/>
      <c r="D3318" s="2"/>
      <c r="E3318" s="1"/>
      <c r="F3318" s="1"/>
    </row>
    <row r="3319" spans="1:6" x14ac:dyDescent="0.2">
      <c r="A3319" s="1"/>
      <c r="B3319" s="1"/>
      <c r="C3319" s="1"/>
      <c r="D3319" s="2"/>
      <c r="E3319" s="1"/>
      <c r="F3319" s="1"/>
    </row>
    <row r="3320" spans="1:6" x14ac:dyDescent="0.2">
      <c r="A3320" s="1"/>
      <c r="B3320" s="1"/>
      <c r="C3320" s="1"/>
      <c r="D3320" s="2"/>
      <c r="E3320" s="1"/>
      <c r="F3320" s="1"/>
    </row>
    <row r="3321" spans="1:6" x14ac:dyDescent="0.2">
      <c r="A3321" s="1"/>
      <c r="B3321" s="1"/>
      <c r="C3321" s="1"/>
      <c r="D3321" s="2"/>
      <c r="E3321" s="1"/>
      <c r="F3321" s="1"/>
    </row>
    <row r="3322" spans="1:6" x14ac:dyDescent="0.2">
      <c r="A3322" s="1"/>
      <c r="B3322" s="1"/>
      <c r="C3322" s="1"/>
      <c r="D3322" s="2"/>
      <c r="E3322" s="1"/>
      <c r="F3322" s="1"/>
    </row>
    <row r="3323" spans="1:6" x14ac:dyDescent="0.2">
      <c r="A3323" s="1"/>
      <c r="B3323" s="1"/>
      <c r="C3323" s="1"/>
      <c r="D3323" s="2"/>
      <c r="E3323" s="1"/>
      <c r="F3323" s="1"/>
    </row>
    <row r="3324" spans="1:6" x14ac:dyDescent="0.2">
      <c r="A3324" s="1"/>
      <c r="B3324" s="1"/>
      <c r="C3324" s="1"/>
      <c r="D3324" s="2"/>
      <c r="E3324" s="1"/>
      <c r="F3324" s="1"/>
    </row>
    <row r="3325" spans="1:6" x14ac:dyDescent="0.2">
      <c r="A3325" s="1"/>
      <c r="B3325" s="1"/>
      <c r="C3325" s="1"/>
      <c r="D3325" s="2"/>
      <c r="E3325" s="1"/>
      <c r="F3325" s="1"/>
    </row>
    <row r="3326" spans="1:6" x14ac:dyDescent="0.2">
      <c r="A3326" s="1"/>
      <c r="B3326" s="1"/>
      <c r="C3326" s="1"/>
      <c r="D3326" s="2"/>
      <c r="E3326" s="1"/>
      <c r="F3326" s="1"/>
    </row>
    <row r="3327" spans="1:6" x14ac:dyDescent="0.2">
      <c r="A3327" s="1"/>
      <c r="B3327" s="1"/>
      <c r="C3327" s="1"/>
      <c r="D3327" s="2"/>
      <c r="E3327" s="1"/>
      <c r="F3327" s="1"/>
    </row>
    <row r="3328" spans="1:6" x14ac:dyDescent="0.2">
      <c r="A3328" s="1"/>
      <c r="B3328" s="1"/>
      <c r="C3328" s="1"/>
      <c r="D3328" s="2"/>
      <c r="E3328" s="1"/>
      <c r="F3328" s="1"/>
    </row>
    <row r="3329" spans="1:6" x14ac:dyDescent="0.2">
      <c r="A3329" s="1"/>
      <c r="B3329" s="1"/>
      <c r="C3329" s="1"/>
      <c r="D3329" s="2"/>
      <c r="E3329" s="1"/>
      <c r="F3329" s="1"/>
    </row>
    <row r="3330" spans="1:6" x14ac:dyDescent="0.2">
      <c r="A3330" s="1"/>
      <c r="B3330" s="1"/>
      <c r="C3330" s="1"/>
      <c r="D3330" s="2"/>
      <c r="E3330" s="1"/>
      <c r="F3330" s="1"/>
    </row>
    <row r="3331" spans="1:6" x14ac:dyDescent="0.2">
      <c r="A3331" s="1"/>
      <c r="B3331" s="1"/>
      <c r="C3331" s="1"/>
      <c r="D3331" s="2"/>
      <c r="E3331" s="1"/>
      <c r="F3331" s="1"/>
    </row>
    <row r="3332" spans="1:6" x14ac:dyDescent="0.2">
      <c r="A3332" s="1"/>
      <c r="B3332" s="1"/>
      <c r="C3332" s="1"/>
      <c r="D3332" s="2"/>
      <c r="E3332" s="1"/>
      <c r="F3332" s="1"/>
    </row>
    <row r="3333" spans="1:6" x14ac:dyDescent="0.2">
      <c r="A3333" s="1"/>
      <c r="B3333" s="1"/>
      <c r="C3333" s="1"/>
      <c r="D3333" s="2"/>
      <c r="E3333" s="1"/>
      <c r="F3333" s="1"/>
    </row>
    <row r="3334" spans="1:6" x14ac:dyDescent="0.2">
      <c r="A3334" s="1"/>
      <c r="B3334" s="1"/>
      <c r="C3334" s="1"/>
      <c r="D3334" s="2"/>
      <c r="E3334" s="1"/>
      <c r="F3334" s="1"/>
    </row>
    <row r="3335" spans="1:6" x14ac:dyDescent="0.2">
      <c r="A3335" s="1"/>
      <c r="B3335" s="1"/>
      <c r="C3335" s="1"/>
      <c r="D3335" s="2"/>
      <c r="E3335" s="1"/>
      <c r="F3335" s="1"/>
    </row>
    <row r="3336" spans="1:6" x14ac:dyDescent="0.2">
      <c r="A3336" s="1"/>
      <c r="B3336" s="1"/>
      <c r="C3336" s="1"/>
      <c r="D3336" s="2"/>
      <c r="E3336" s="1"/>
      <c r="F3336" s="1"/>
    </row>
    <row r="3337" spans="1:6" x14ac:dyDescent="0.2">
      <c r="A3337" s="1"/>
      <c r="B3337" s="1"/>
      <c r="C3337" s="1"/>
      <c r="D3337" s="2"/>
      <c r="E3337" s="1"/>
      <c r="F3337" s="1"/>
    </row>
    <row r="3338" spans="1:6" x14ac:dyDescent="0.2">
      <c r="A3338" s="1"/>
      <c r="B3338" s="1"/>
      <c r="C3338" s="1"/>
      <c r="D3338" s="2"/>
      <c r="E3338" s="1"/>
      <c r="F3338" s="1"/>
    </row>
    <row r="3339" spans="1:6" x14ac:dyDescent="0.2">
      <c r="A3339" s="1"/>
      <c r="B3339" s="1"/>
      <c r="C3339" s="1"/>
      <c r="D3339" s="2"/>
      <c r="E3339" s="1"/>
      <c r="F3339" s="1"/>
    </row>
    <row r="3340" spans="1:6" x14ac:dyDescent="0.2">
      <c r="A3340" s="1"/>
      <c r="B3340" s="1"/>
      <c r="C3340" s="1"/>
      <c r="D3340" s="2"/>
      <c r="E3340" s="1"/>
      <c r="F3340" s="1"/>
    </row>
    <row r="3341" spans="1:6" x14ac:dyDescent="0.2">
      <c r="A3341" s="1"/>
      <c r="B3341" s="1"/>
      <c r="C3341" s="1"/>
      <c r="D3341" s="2"/>
      <c r="E3341" s="1"/>
      <c r="F3341" s="1"/>
    </row>
    <row r="3342" spans="1:6" x14ac:dyDescent="0.2">
      <c r="A3342" s="1"/>
      <c r="B3342" s="1"/>
      <c r="C3342" s="1"/>
      <c r="D3342" s="2"/>
      <c r="E3342" s="1"/>
      <c r="F3342" s="1"/>
    </row>
    <row r="3343" spans="1:6" x14ac:dyDescent="0.2">
      <c r="A3343" s="1"/>
      <c r="B3343" s="1"/>
      <c r="C3343" s="1"/>
      <c r="D3343" s="2"/>
      <c r="E3343" s="1"/>
      <c r="F3343" s="1"/>
    </row>
    <row r="3344" spans="1:6" x14ac:dyDescent="0.2">
      <c r="A3344" s="1"/>
      <c r="B3344" s="1"/>
      <c r="C3344" s="1"/>
      <c r="D3344" s="2"/>
      <c r="E3344" s="1"/>
      <c r="F3344" s="1"/>
    </row>
    <row r="3345" spans="1:6" x14ac:dyDescent="0.2">
      <c r="A3345" s="1"/>
      <c r="B3345" s="1"/>
      <c r="C3345" s="1"/>
      <c r="D3345" s="2"/>
      <c r="E3345" s="1"/>
      <c r="F3345" s="1"/>
    </row>
    <row r="3346" spans="1:6" x14ac:dyDescent="0.2">
      <c r="A3346" s="1"/>
      <c r="B3346" s="1"/>
      <c r="C3346" s="1"/>
      <c r="D3346" s="2"/>
      <c r="E3346" s="1"/>
      <c r="F3346" s="1"/>
    </row>
    <row r="3347" spans="1:6" x14ac:dyDescent="0.2">
      <c r="A3347" s="1"/>
      <c r="B3347" s="1"/>
      <c r="C3347" s="1"/>
      <c r="D3347" s="2"/>
      <c r="E3347" s="1"/>
      <c r="F3347" s="1"/>
    </row>
    <row r="3348" spans="1:6" x14ac:dyDescent="0.2">
      <c r="A3348" s="1"/>
      <c r="B3348" s="1"/>
      <c r="C3348" s="1"/>
      <c r="D3348" s="2"/>
      <c r="E3348" s="1"/>
      <c r="F3348" s="1"/>
    </row>
    <row r="3349" spans="1:6" x14ac:dyDescent="0.2">
      <c r="A3349" s="1"/>
      <c r="B3349" s="1"/>
      <c r="C3349" s="1"/>
      <c r="D3349" s="2"/>
      <c r="E3349" s="1"/>
      <c r="F3349" s="1"/>
    </row>
    <row r="3350" spans="1:6" x14ac:dyDescent="0.2">
      <c r="A3350" s="1"/>
      <c r="B3350" s="1"/>
      <c r="C3350" s="1"/>
      <c r="D3350" s="2"/>
      <c r="E3350" s="1"/>
      <c r="F3350" s="1"/>
    </row>
    <row r="3351" spans="1:6" x14ac:dyDescent="0.2">
      <c r="A3351" s="1"/>
      <c r="B3351" s="1"/>
      <c r="C3351" s="1"/>
      <c r="D3351" s="2"/>
      <c r="E3351" s="1"/>
      <c r="F3351" s="1"/>
    </row>
    <row r="3352" spans="1:6" x14ac:dyDescent="0.2">
      <c r="A3352" s="1"/>
      <c r="B3352" s="1"/>
      <c r="C3352" s="1"/>
      <c r="D3352" s="2"/>
      <c r="E3352" s="1"/>
      <c r="F3352" s="1"/>
    </row>
    <row r="3353" spans="1:6" x14ac:dyDescent="0.2">
      <c r="A3353" s="1"/>
      <c r="B3353" s="1"/>
      <c r="C3353" s="1"/>
      <c r="D3353" s="2"/>
      <c r="E3353" s="1"/>
      <c r="F3353" s="1"/>
    </row>
    <row r="3354" spans="1:6" x14ac:dyDescent="0.2">
      <c r="A3354" s="1"/>
      <c r="B3354" s="1"/>
      <c r="C3354" s="1"/>
      <c r="D3354" s="2"/>
      <c r="E3354" s="1"/>
      <c r="F3354" s="1"/>
    </row>
    <row r="3355" spans="1:6" x14ac:dyDescent="0.2">
      <c r="A3355" s="1"/>
      <c r="B3355" s="1"/>
      <c r="C3355" s="1"/>
      <c r="D3355" s="2"/>
      <c r="E3355" s="1"/>
      <c r="F3355" s="1"/>
    </row>
    <row r="3356" spans="1:6" x14ac:dyDescent="0.2">
      <c r="A3356" s="1"/>
      <c r="B3356" s="1"/>
      <c r="C3356" s="1"/>
      <c r="D3356" s="2"/>
      <c r="E3356" s="1"/>
      <c r="F3356" s="1"/>
    </row>
    <row r="3357" spans="1:6" x14ac:dyDescent="0.2">
      <c r="A3357" s="1"/>
      <c r="B3357" s="1"/>
      <c r="C3357" s="1"/>
      <c r="D3357" s="2"/>
      <c r="E3357" s="1"/>
      <c r="F3357" s="1"/>
    </row>
    <row r="3358" spans="1:6" x14ac:dyDescent="0.2">
      <c r="A3358" s="1"/>
      <c r="B3358" s="1"/>
      <c r="C3358" s="1"/>
      <c r="D3358" s="2"/>
      <c r="E3358" s="1"/>
      <c r="F3358" s="1"/>
    </row>
    <row r="3359" spans="1:6" x14ac:dyDescent="0.2">
      <c r="A3359" s="1"/>
      <c r="B3359" s="1"/>
      <c r="C3359" s="1"/>
      <c r="D3359" s="2"/>
      <c r="E3359" s="1"/>
      <c r="F3359" s="1"/>
    </row>
    <row r="3360" spans="1:6" x14ac:dyDescent="0.2">
      <c r="A3360" s="1"/>
      <c r="B3360" s="1"/>
      <c r="C3360" s="1"/>
      <c r="D3360" s="2"/>
      <c r="E3360" s="1"/>
      <c r="F3360" s="1"/>
    </row>
    <row r="3361" spans="1:6" x14ac:dyDescent="0.2">
      <c r="A3361" s="1"/>
      <c r="B3361" s="1"/>
      <c r="C3361" s="1"/>
      <c r="D3361" s="2"/>
      <c r="E3361" s="1"/>
      <c r="F3361" s="1"/>
    </row>
    <row r="3362" spans="1:6" x14ac:dyDescent="0.2">
      <c r="A3362" s="1"/>
      <c r="B3362" s="1"/>
      <c r="C3362" s="1"/>
      <c r="D3362" s="2"/>
      <c r="E3362" s="1"/>
      <c r="F3362" s="1"/>
    </row>
    <row r="3363" spans="1:6" x14ac:dyDescent="0.2">
      <c r="A3363" s="1"/>
      <c r="B3363" s="1"/>
      <c r="C3363" s="1"/>
      <c r="D3363" s="2"/>
      <c r="E3363" s="1"/>
      <c r="F3363" s="1"/>
    </row>
    <row r="3364" spans="1:6" x14ac:dyDescent="0.2">
      <c r="A3364" s="1"/>
      <c r="B3364" s="1"/>
      <c r="C3364" s="1"/>
      <c r="D3364" s="2"/>
      <c r="E3364" s="1"/>
      <c r="F3364" s="1"/>
    </row>
    <row r="3365" spans="1:6" x14ac:dyDescent="0.2">
      <c r="A3365" s="1"/>
      <c r="B3365" s="1"/>
      <c r="C3365" s="1"/>
      <c r="D3365" s="2"/>
      <c r="E3365" s="1"/>
      <c r="F3365" s="1"/>
    </row>
    <row r="3366" spans="1:6" x14ac:dyDescent="0.2">
      <c r="A3366" s="1"/>
      <c r="B3366" s="1"/>
      <c r="C3366" s="1"/>
      <c r="D3366" s="2"/>
      <c r="E3366" s="1"/>
      <c r="F3366" s="1"/>
    </row>
    <row r="3367" spans="1:6" x14ac:dyDescent="0.2">
      <c r="A3367" s="1"/>
      <c r="B3367" s="1"/>
      <c r="C3367" s="1"/>
      <c r="D3367" s="2"/>
      <c r="E3367" s="1"/>
      <c r="F3367" s="1"/>
    </row>
    <row r="3368" spans="1:6" x14ac:dyDescent="0.2">
      <c r="A3368" s="1"/>
      <c r="B3368" s="1"/>
      <c r="C3368" s="1"/>
      <c r="D3368" s="2"/>
      <c r="E3368" s="1"/>
      <c r="F3368" s="1"/>
    </row>
    <row r="3369" spans="1:6" x14ac:dyDescent="0.2">
      <c r="A3369" s="1"/>
      <c r="B3369" s="1"/>
      <c r="C3369" s="1"/>
      <c r="D3369" s="2"/>
      <c r="E3369" s="1"/>
      <c r="F3369" s="1"/>
    </row>
    <row r="3370" spans="1:6" x14ac:dyDescent="0.2">
      <c r="A3370" s="1"/>
      <c r="B3370" s="1"/>
      <c r="C3370" s="1"/>
      <c r="D3370" s="2"/>
      <c r="E3370" s="1"/>
      <c r="F3370" s="1"/>
    </row>
    <row r="3371" spans="1:6" x14ac:dyDescent="0.2">
      <c r="A3371" s="1"/>
      <c r="B3371" s="1"/>
      <c r="C3371" s="1"/>
      <c r="D3371" s="2"/>
      <c r="E3371" s="1"/>
      <c r="F3371" s="1"/>
    </row>
    <row r="3372" spans="1:6" x14ac:dyDescent="0.2">
      <c r="A3372" s="1"/>
      <c r="B3372" s="1"/>
      <c r="C3372" s="1"/>
      <c r="D3372" s="2"/>
      <c r="E3372" s="1"/>
      <c r="F3372" s="1"/>
    </row>
    <row r="3373" spans="1:6" x14ac:dyDescent="0.2">
      <c r="A3373" s="1"/>
      <c r="B3373" s="1"/>
      <c r="C3373" s="1"/>
      <c r="D3373" s="2"/>
      <c r="E3373" s="1"/>
      <c r="F3373" s="1"/>
    </row>
    <row r="3374" spans="1:6" x14ac:dyDescent="0.2">
      <c r="A3374" s="1"/>
      <c r="B3374" s="1"/>
      <c r="C3374" s="1"/>
      <c r="D3374" s="2"/>
      <c r="E3374" s="1"/>
      <c r="F3374" s="1"/>
    </row>
    <row r="3375" spans="1:6" x14ac:dyDescent="0.2">
      <c r="A3375" s="1"/>
      <c r="B3375" s="1"/>
      <c r="C3375" s="1"/>
      <c r="D3375" s="2"/>
      <c r="E3375" s="1"/>
      <c r="F3375" s="1"/>
    </row>
    <row r="3376" spans="1:6" x14ac:dyDescent="0.2">
      <c r="A3376" s="1"/>
      <c r="B3376" s="1"/>
      <c r="C3376" s="1"/>
      <c r="D3376" s="2"/>
      <c r="E3376" s="1"/>
      <c r="F3376" s="1"/>
    </row>
    <row r="3377" spans="1:6" x14ac:dyDescent="0.2">
      <c r="A3377" s="1"/>
      <c r="B3377" s="1"/>
      <c r="C3377" s="1"/>
      <c r="D3377" s="2"/>
      <c r="E3377" s="1"/>
      <c r="F3377" s="1"/>
    </row>
    <row r="3378" spans="1:6" x14ac:dyDescent="0.2">
      <c r="A3378" s="1"/>
      <c r="B3378" s="1"/>
      <c r="C3378" s="1"/>
      <c r="D3378" s="2"/>
      <c r="E3378" s="1"/>
      <c r="F3378" s="1"/>
    </row>
    <row r="3379" spans="1:6" x14ac:dyDescent="0.2">
      <c r="A3379" s="1"/>
      <c r="B3379" s="1"/>
      <c r="C3379" s="1"/>
      <c r="D3379" s="2"/>
      <c r="E3379" s="1"/>
      <c r="F3379" s="1"/>
    </row>
    <row r="3380" spans="1:6" x14ac:dyDescent="0.2">
      <c r="A3380" s="1"/>
      <c r="B3380" s="1"/>
      <c r="C3380" s="1"/>
      <c r="D3380" s="2"/>
      <c r="E3380" s="1"/>
      <c r="F3380" s="1"/>
    </row>
    <row r="3381" spans="1:6" x14ac:dyDescent="0.2">
      <c r="A3381" s="1"/>
      <c r="B3381" s="1"/>
      <c r="C3381" s="1"/>
      <c r="D3381" s="2"/>
      <c r="E3381" s="1"/>
      <c r="F3381" s="1"/>
    </row>
    <row r="3382" spans="1:6" x14ac:dyDescent="0.2">
      <c r="A3382" s="1"/>
      <c r="B3382" s="1"/>
      <c r="C3382" s="1"/>
      <c r="D3382" s="2"/>
      <c r="E3382" s="1"/>
      <c r="F3382" s="1"/>
    </row>
    <row r="3383" spans="1:6" x14ac:dyDescent="0.2">
      <c r="A3383" s="1"/>
      <c r="B3383" s="1"/>
      <c r="C3383" s="1"/>
      <c r="D3383" s="2"/>
      <c r="E3383" s="1"/>
      <c r="F3383" s="1"/>
    </row>
    <row r="3384" spans="1:6" x14ac:dyDescent="0.2">
      <c r="A3384" s="1"/>
      <c r="B3384" s="1"/>
      <c r="C3384" s="1"/>
      <c r="D3384" s="2"/>
      <c r="E3384" s="1"/>
      <c r="F3384" s="1"/>
    </row>
    <row r="3385" spans="1:6" x14ac:dyDescent="0.2">
      <c r="A3385" s="1"/>
      <c r="B3385" s="1"/>
      <c r="C3385" s="1"/>
      <c r="D3385" s="2"/>
      <c r="E3385" s="1"/>
      <c r="F3385" s="1"/>
    </row>
    <row r="3386" spans="1:6" x14ac:dyDescent="0.2">
      <c r="A3386" s="1"/>
      <c r="B3386" s="1"/>
      <c r="C3386" s="1"/>
      <c r="D3386" s="2"/>
      <c r="E3386" s="1"/>
      <c r="F3386" s="1"/>
    </row>
    <row r="3387" spans="1:6" x14ac:dyDescent="0.2">
      <c r="A3387" s="1"/>
      <c r="B3387" s="1"/>
      <c r="C3387" s="1"/>
      <c r="D3387" s="2"/>
      <c r="E3387" s="1"/>
      <c r="F3387" s="1"/>
    </row>
    <row r="3388" spans="1:6" x14ac:dyDescent="0.2">
      <c r="A3388" s="1"/>
      <c r="B3388" s="1"/>
      <c r="C3388" s="1"/>
      <c r="D3388" s="2"/>
      <c r="E3388" s="1"/>
      <c r="F3388" s="1"/>
    </row>
    <row r="3389" spans="1:6" x14ac:dyDescent="0.2">
      <c r="A3389" s="1"/>
      <c r="B3389" s="1"/>
      <c r="C3389" s="1"/>
      <c r="D3389" s="2"/>
      <c r="E3389" s="1"/>
      <c r="F3389" s="1"/>
    </row>
    <row r="3390" spans="1:6" x14ac:dyDescent="0.2">
      <c r="A3390" s="1"/>
      <c r="B3390" s="1"/>
      <c r="C3390" s="1"/>
      <c r="D3390" s="2"/>
      <c r="E3390" s="1"/>
      <c r="F3390" s="1"/>
    </row>
    <row r="3391" spans="1:6" x14ac:dyDescent="0.2">
      <c r="A3391" s="1"/>
      <c r="B3391" s="1"/>
      <c r="C3391" s="1"/>
      <c r="D3391" s="2"/>
      <c r="E3391" s="1"/>
      <c r="F3391" s="1"/>
    </row>
    <row r="3392" spans="1:6" x14ac:dyDescent="0.2">
      <c r="A3392" s="1"/>
      <c r="B3392" s="1"/>
      <c r="C3392" s="1"/>
      <c r="D3392" s="2"/>
      <c r="E3392" s="1"/>
      <c r="F3392" s="1"/>
    </row>
    <row r="3393" spans="1:6" x14ac:dyDescent="0.2">
      <c r="A3393" s="1"/>
      <c r="B3393" s="1"/>
      <c r="C3393" s="1"/>
      <c r="D3393" s="2"/>
      <c r="E3393" s="1"/>
      <c r="F3393" s="1"/>
    </row>
    <row r="3394" spans="1:6" x14ac:dyDescent="0.2">
      <c r="A3394" s="1"/>
      <c r="B3394" s="1"/>
      <c r="C3394" s="1"/>
      <c r="D3394" s="2"/>
      <c r="E3394" s="1"/>
      <c r="F3394" s="1"/>
    </row>
    <row r="3395" spans="1:6" x14ac:dyDescent="0.2">
      <c r="A3395" s="1"/>
      <c r="B3395" s="1"/>
      <c r="C3395" s="1"/>
      <c r="D3395" s="2"/>
      <c r="E3395" s="1"/>
      <c r="F3395" s="1"/>
    </row>
    <row r="3396" spans="1:6" x14ac:dyDescent="0.2">
      <c r="A3396" s="1"/>
      <c r="B3396" s="1"/>
      <c r="C3396" s="1"/>
      <c r="D3396" s="2"/>
      <c r="E3396" s="1"/>
      <c r="F3396" s="1"/>
    </row>
    <row r="3397" spans="1:6" x14ac:dyDescent="0.2">
      <c r="A3397" s="1"/>
      <c r="B3397" s="1"/>
      <c r="C3397" s="1"/>
      <c r="D3397" s="2"/>
      <c r="E3397" s="1"/>
      <c r="F3397" s="1"/>
    </row>
    <row r="3398" spans="1:6" x14ac:dyDescent="0.2">
      <c r="A3398" s="1"/>
      <c r="B3398" s="1"/>
      <c r="C3398" s="1"/>
      <c r="D3398" s="2"/>
      <c r="E3398" s="1"/>
      <c r="F3398" s="1"/>
    </row>
    <row r="3399" spans="1:6" x14ac:dyDescent="0.2">
      <c r="A3399" s="1"/>
      <c r="B3399" s="1"/>
      <c r="C3399" s="1"/>
      <c r="D3399" s="2"/>
      <c r="E3399" s="1"/>
      <c r="F3399" s="1"/>
    </row>
    <row r="3400" spans="1:6" x14ac:dyDescent="0.2">
      <c r="A3400" s="1"/>
      <c r="B3400" s="1"/>
      <c r="C3400" s="1"/>
      <c r="D3400" s="2"/>
      <c r="E3400" s="1"/>
      <c r="F3400" s="1"/>
    </row>
    <row r="3401" spans="1:6" x14ac:dyDescent="0.2">
      <c r="A3401" s="1"/>
      <c r="B3401" s="1"/>
      <c r="C3401" s="1"/>
      <c r="D3401" s="2"/>
      <c r="E3401" s="1"/>
      <c r="F3401" s="1"/>
    </row>
    <row r="3402" spans="1:6" x14ac:dyDescent="0.2">
      <c r="A3402" s="1"/>
      <c r="B3402" s="1"/>
      <c r="C3402" s="1"/>
      <c r="D3402" s="2"/>
      <c r="E3402" s="1"/>
      <c r="F3402" s="1"/>
    </row>
    <row r="3403" spans="1:6" x14ac:dyDescent="0.2">
      <c r="A3403" s="1"/>
      <c r="B3403" s="1"/>
      <c r="C3403" s="1"/>
      <c r="D3403" s="2"/>
      <c r="E3403" s="1"/>
      <c r="F3403" s="1"/>
    </row>
    <row r="3404" spans="1:6" x14ac:dyDescent="0.2">
      <c r="A3404" s="1"/>
      <c r="B3404" s="1"/>
      <c r="C3404" s="1"/>
      <c r="D3404" s="2"/>
      <c r="E3404" s="1"/>
      <c r="F3404" s="1"/>
    </row>
    <row r="3405" spans="1:6" x14ac:dyDescent="0.2">
      <c r="A3405" s="1"/>
      <c r="B3405" s="1"/>
      <c r="C3405" s="1"/>
      <c r="D3405" s="2"/>
      <c r="E3405" s="1"/>
      <c r="F3405" s="1"/>
    </row>
    <row r="3406" spans="1:6" x14ac:dyDescent="0.2">
      <c r="A3406" s="1"/>
      <c r="B3406" s="1"/>
      <c r="C3406" s="1"/>
      <c r="D3406" s="2"/>
      <c r="E3406" s="1"/>
      <c r="F3406" s="1"/>
    </row>
    <row r="3407" spans="1:6" x14ac:dyDescent="0.2">
      <c r="A3407" s="1"/>
      <c r="B3407" s="1"/>
      <c r="C3407" s="1"/>
      <c r="D3407" s="2"/>
      <c r="E3407" s="1"/>
      <c r="F3407" s="1"/>
    </row>
    <row r="3408" spans="1:6" x14ac:dyDescent="0.2">
      <c r="A3408" s="1"/>
      <c r="B3408" s="1"/>
      <c r="C3408" s="1"/>
      <c r="D3408" s="2"/>
      <c r="E3408" s="1"/>
      <c r="F3408" s="1"/>
    </row>
    <row r="3409" spans="1:6" x14ac:dyDescent="0.2">
      <c r="A3409" s="1"/>
      <c r="B3409" s="1"/>
      <c r="C3409" s="1"/>
      <c r="D3409" s="2"/>
      <c r="E3409" s="1"/>
      <c r="F3409" s="1"/>
    </row>
    <row r="3410" spans="1:6" x14ac:dyDescent="0.2">
      <c r="A3410" s="1"/>
      <c r="B3410" s="1"/>
      <c r="C3410" s="1"/>
      <c r="D3410" s="2"/>
      <c r="E3410" s="1"/>
      <c r="F3410" s="1"/>
    </row>
    <row r="3411" spans="1:6" x14ac:dyDescent="0.2">
      <c r="A3411" s="1"/>
      <c r="B3411" s="1"/>
      <c r="C3411" s="1"/>
      <c r="D3411" s="2"/>
      <c r="E3411" s="1"/>
      <c r="F3411" s="1"/>
    </row>
    <row r="3412" spans="1:6" x14ac:dyDescent="0.2">
      <c r="A3412" s="1"/>
      <c r="B3412" s="1"/>
      <c r="C3412" s="1"/>
      <c r="D3412" s="2"/>
      <c r="E3412" s="1"/>
      <c r="F3412" s="1"/>
    </row>
    <row r="3413" spans="1:6" x14ac:dyDescent="0.2">
      <c r="A3413" s="1"/>
      <c r="B3413" s="1"/>
      <c r="C3413" s="1"/>
      <c r="D3413" s="2"/>
      <c r="E3413" s="1"/>
      <c r="F3413" s="1"/>
    </row>
    <row r="3414" spans="1:6" x14ac:dyDescent="0.2">
      <c r="A3414" s="1"/>
      <c r="B3414" s="1"/>
      <c r="C3414" s="1"/>
      <c r="D3414" s="2"/>
      <c r="E3414" s="1"/>
      <c r="F3414" s="1"/>
    </row>
    <row r="3415" spans="1:6" x14ac:dyDescent="0.2">
      <c r="A3415" s="1"/>
      <c r="B3415" s="1"/>
      <c r="C3415" s="1"/>
      <c r="D3415" s="2"/>
      <c r="E3415" s="1"/>
      <c r="F3415" s="1"/>
    </row>
    <row r="3416" spans="1:6" x14ac:dyDescent="0.2">
      <c r="A3416" s="1"/>
      <c r="B3416" s="1"/>
      <c r="C3416" s="1"/>
      <c r="D3416" s="2"/>
      <c r="E3416" s="1"/>
      <c r="F3416" s="1"/>
    </row>
    <row r="3417" spans="1:6" x14ac:dyDescent="0.2">
      <c r="A3417" s="1"/>
      <c r="B3417" s="1"/>
      <c r="C3417" s="1"/>
      <c r="D3417" s="2"/>
      <c r="E3417" s="1"/>
      <c r="F3417" s="1"/>
    </row>
    <row r="3418" spans="1:6" x14ac:dyDescent="0.2">
      <c r="A3418" s="1"/>
      <c r="B3418" s="1"/>
      <c r="C3418" s="1"/>
      <c r="D3418" s="2"/>
      <c r="E3418" s="1"/>
      <c r="F3418" s="1"/>
    </row>
    <row r="3419" spans="1:6" x14ac:dyDescent="0.2">
      <c r="A3419" s="1"/>
      <c r="B3419" s="1"/>
      <c r="C3419" s="1"/>
      <c r="D3419" s="2"/>
      <c r="E3419" s="1"/>
      <c r="F3419" s="1"/>
    </row>
    <row r="3420" spans="1:6" x14ac:dyDescent="0.2">
      <c r="A3420" s="1"/>
      <c r="B3420" s="1"/>
      <c r="C3420" s="1"/>
      <c r="D3420" s="2"/>
      <c r="E3420" s="1"/>
      <c r="F3420" s="1"/>
    </row>
    <row r="3421" spans="1:6" x14ac:dyDescent="0.2">
      <c r="A3421" s="1"/>
      <c r="B3421" s="1"/>
      <c r="C3421" s="1"/>
      <c r="D3421" s="2"/>
      <c r="E3421" s="1"/>
      <c r="F3421" s="1"/>
    </row>
    <row r="3422" spans="1:6" x14ac:dyDescent="0.2">
      <c r="A3422" s="1"/>
      <c r="B3422" s="1"/>
      <c r="C3422" s="1"/>
      <c r="D3422" s="2"/>
      <c r="E3422" s="1"/>
      <c r="F3422" s="1"/>
    </row>
    <row r="3423" spans="1:6" x14ac:dyDescent="0.2">
      <c r="A3423" s="1"/>
      <c r="B3423" s="1"/>
      <c r="C3423" s="1"/>
      <c r="D3423" s="2"/>
      <c r="E3423" s="1"/>
      <c r="F3423" s="1"/>
    </row>
    <row r="3424" spans="1:6" x14ac:dyDescent="0.2">
      <c r="A3424" s="1"/>
      <c r="B3424" s="1"/>
      <c r="C3424" s="1"/>
      <c r="D3424" s="2"/>
      <c r="E3424" s="1"/>
      <c r="F3424" s="1"/>
    </row>
    <row r="3425" spans="1:6" x14ac:dyDescent="0.2">
      <c r="A3425" s="1"/>
      <c r="B3425" s="1"/>
      <c r="C3425" s="1"/>
      <c r="D3425" s="2"/>
      <c r="E3425" s="1"/>
      <c r="F3425" s="1"/>
    </row>
    <row r="3426" spans="1:6" x14ac:dyDescent="0.2">
      <c r="A3426" s="1"/>
      <c r="B3426" s="1"/>
      <c r="C3426" s="1"/>
      <c r="D3426" s="2"/>
      <c r="E3426" s="1"/>
      <c r="F3426" s="1"/>
    </row>
    <row r="3427" spans="1:6" x14ac:dyDescent="0.2">
      <c r="A3427" s="1"/>
      <c r="B3427" s="1"/>
      <c r="C3427" s="1"/>
      <c r="D3427" s="2"/>
      <c r="E3427" s="1"/>
      <c r="F3427" s="1"/>
    </row>
    <row r="3428" spans="1:6" x14ac:dyDescent="0.2">
      <c r="A3428" s="1"/>
      <c r="B3428" s="1"/>
      <c r="C3428" s="1"/>
      <c r="D3428" s="2"/>
      <c r="E3428" s="1"/>
      <c r="F3428" s="1"/>
    </row>
    <row r="3429" spans="1:6" x14ac:dyDescent="0.2">
      <c r="A3429" s="1"/>
      <c r="B3429" s="1"/>
      <c r="C3429" s="1"/>
      <c r="D3429" s="2"/>
      <c r="E3429" s="1"/>
      <c r="F3429" s="1"/>
    </row>
    <row r="3430" spans="1:6" x14ac:dyDescent="0.2">
      <c r="A3430" s="1"/>
      <c r="B3430" s="1"/>
      <c r="C3430" s="1"/>
      <c r="D3430" s="2"/>
      <c r="E3430" s="1"/>
      <c r="F3430" s="1"/>
    </row>
    <row r="3431" spans="1:6" x14ac:dyDescent="0.2">
      <c r="A3431" s="1"/>
      <c r="B3431" s="1"/>
      <c r="C3431" s="1"/>
      <c r="D3431" s="2"/>
      <c r="E3431" s="1"/>
      <c r="F3431" s="1"/>
    </row>
    <row r="3432" spans="1:6" x14ac:dyDescent="0.2">
      <c r="A3432" s="1"/>
      <c r="B3432" s="1"/>
      <c r="C3432" s="1"/>
      <c r="D3432" s="2"/>
      <c r="E3432" s="1"/>
      <c r="F3432" s="1"/>
    </row>
    <row r="3433" spans="1:6" x14ac:dyDescent="0.2">
      <c r="A3433" s="1"/>
      <c r="B3433" s="1"/>
      <c r="C3433" s="1"/>
      <c r="D3433" s="2"/>
      <c r="E3433" s="1"/>
      <c r="F3433" s="1"/>
    </row>
    <row r="3434" spans="1:6" x14ac:dyDescent="0.2">
      <c r="A3434" s="1"/>
      <c r="B3434" s="1"/>
      <c r="C3434" s="1"/>
      <c r="D3434" s="2"/>
      <c r="E3434" s="1"/>
      <c r="F3434" s="1"/>
    </row>
    <row r="3435" spans="1:6" x14ac:dyDescent="0.2">
      <c r="A3435" s="1"/>
      <c r="B3435" s="1"/>
      <c r="C3435" s="1"/>
      <c r="D3435" s="2"/>
      <c r="E3435" s="1"/>
      <c r="F3435" s="1"/>
    </row>
    <row r="3436" spans="1:6" x14ac:dyDescent="0.2">
      <c r="A3436" s="1"/>
      <c r="B3436" s="1"/>
      <c r="C3436" s="1"/>
      <c r="D3436" s="2"/>
      <c r="E3436" s="1"/>
      <c r="F3436" s="1"/>
    </row>
    <row r="3437" spans="1:6" x14ac:dyDescent="0.2">
      <c r="A3437" s="1"/>
      <c r="B3437" s="1"/>
      <c r="C3437" s="1"/>
      <c r="D3437" s="2"/>
      <c r="E3437" s="1"/>
      <c r="F3437" s="1"/>
    </row>
    <row r="3438" spans="1:6" x14ac:dyDescent="0.2">
      <c r="A3438" s="1"/>
      <c r="B3438" s="1"/>
      <c r="C3438" s="1"/>
      <c r="D3438" s="2"/>
      <c r="E3438" s="1"/>
      <c r="F3438" s="1"/>
    </row>
    <row r="3439" spans="1:6" x14ac:dyDescent="0.2">
      <c r="A3439" s="1"/>
      <c r="B3439" s="1"/>
      <c r="C3439" s="1"/>
      <c r="D3439" s="2"/>
      <c r="E3439" s="1"/>
      <c r="F3439" s="1"/>
    </row>
    <row r="3440" spans="1:6" x14ac:dyDescent="0.2">
      <c r="A3440" s="1"/>
      <c r="B3440" s="1"/>
      <c r="C3440" s="1"/>
      <c r="D3440" s="2"/>
      <c r="E3440" s="1"/>
      <c r="F3440" s="1"/>
    </row>
    <row r="3441" spans="1:6" x14ac:dyDescent="0.2">
      <c r="A3441" s="1"/>
      <c r="B3441" s="1"/>
      <c r="C3441" s="1"/>
      <c r="D3441" s="2"/>
      <c r="E3441" s="1"/>
      <c r="F3441" s="1"/>
    </row>
    <row r="3442" spans="1:6" x14ac:dyDescent="0.2">
      <c r="A3442" s="1"/>
      <c r="B3442" s="1"/>
      <c r="C3442" s="1"/>
      <c r="D3442" s="2"/>
      <c r="E3442" s="1"/>
      <c r="F3442" s="1"/>
    </row>
    <row r="3443" spans="1:6" x14ac:dyDescent="0.2">
      <c r="A3443" s="1"/>
      <c r="B3443" s="1"/>
      <c r="C3443" s="1"/>
      <c r="D3443" s="2"/>
      <c r="E3443" s="1"/>
      <c r="F3443" s="1"/>
    </row>
    <row r="3444" spans="1:6" x14ac:dyDescent="0.2">
      <c r="A3444" s="1"/>
      <c r="B3444" s="1"/>
      <c r="C3444" s="1"/>
      <c r="D3444" s="2"/>
      <c r="E3444" s="1"/>
      <c r="F3444" s="1"/>
    </row>
    <row r="3445" spans="1:6" x14ac:dyDescent="0.2">
      <c r="A3445" s="1"/>
      <c r="B3445" s="1"/>
      <c r="C3445" s="1"/>
      <c r="D3445" s="2"/>
      <c r="E3445" s="1"/>
      <c r="F3445" s="1"/>
    </row>
    <row r="3446" spans="1:6" x14ac:dyDescent="0.2">
      <c r="A3446" s="1"/>
      <c r="B3446" s="1"/>
      <c r="C3446" s="1"/>
      <c r="D3446" s="2"/>
      <c r="E3446" s="1"/>
      <c r="F3446" s="1"/>
    </row>
    <row r="3447" spans="1:6" x14ac:dyDescent="0.2">
      <c r="A3447" s="1"/>
      <c r="B3447" s="1"/>
      <c r="C3447" s="1"/>
      <c r="D3447" s="2"/>
      <c r="E3447" s="1"/>
      <c r="F3447" s="1"/>
    </row>
    <row r="3448" spans="1:6" x14ac:dyDescent="0.2">
      <c r="A3448" s="1"/>
      <c r="B3448" s="1"/>
      <c r="C3448" s="1"/>
      <c r="D3448" s="2"/>
      <c r="E3448" s="1"/>
      <c r="F3448" s="1"/>
    </row>
    <row r="3449" spans="1:6" x14ac:dyDescent="0.2">
      <c r="A3449" s="1"/>
      <c r="B3449" s="1"/>
      <c r="C3449" s="1"/>
      <c r="D3449" s="2"/>
      <c r="E3449" s="1"/>
      <c r="F3449" s="1"/>
    </row>
    <row r="3450" spans="1:6" x14ac:dyDescent="0.2">
      <c r="A3450" s="1"/>
      <c r="B3450" s="1"/>
      <c r="C3450" s="1"/>
      <c r="D3450" s="2"/>
      <c r="E3450" s="1"/>
      <c r="F3450" s="1"/>
    </row>
    <row r="3451" spans="1:6" x14ac:dyDescent="0.2">
      <c r="A3451" s="1"/>
      <c r="B3451" s="1"/>
      <c r="C3451" s="1"/>
      <c r="D3451" s="2"/>
      <c r="E3451" s="1"/>
      <c r="F3451" s="1"/>
    </row>
    <row r="3452" spans="1:6" x14ac:dyDescent="0.2">
      <c r="A3452" s="1"/>
      <c r="B3452" s="1"/>
      <c r="C3452" s="1"/>
      <c r="D3452" s="2"/>
      <c r="E3452" s="1"/>
      <c r="F3452" s="1"/>
    </row>
    <row r="3453" spans="1:6" x14ac:dyDescent="0.2">
      <c r="A3453" s="1"/>
      <c r="B3453" s="1"/>
      <c r="C3453" s="1"/>
      <c r="D3453" s="2"/>
      <c r="E3453" s="1"/>
      <c r="F3453" s="1"/>
    </row>
    <row r="3454" spans="1:6" x14ac:dyDescent="0.2">
      <c r="A3454" s="1"/>
      <c r="B3454" s="1"/>
      <c r="C3454" s="1"/>
      <c r="D3454" s="2"/>
      <c r="E3454" s="1"/>
      <c r="F3454" s="1"/>
    </row>
    <row r="3455" spans="1:6" x14ac:dyDescent="0.2">
      <c r="A3455" s="1"/>
      <c r="B3455" s="1"/>
      <c r="C3455" s="1"/>
      <c r="D3455" s="2"/>
      <c r="E3455" s="1"/>
      <c r="F3455" s="1"/>
    </row>
    <row r="3456" spans="1:6" x14ac:dyDescent="0.2">
      <c r="A3456" s="1"/>
      <c r="B3456" s="1"/>
      <c r="C3456" s="1"/>
      <c r="D3456" s="2"/>
      <c r="E3456" s="1"/>
      <c r="F3456" s="1"/>
    </row>
    <row r="3457" spans="1:6" x14ac:dyDescent="0.2">
      <c r="A3457" s="1"/>
      <c r="B3457" s="1"/>
      <c r="C3457" s="1"/>
      <c r="D3457" s="2"/>
      <c r="E3457" s="1"/>
      <c r="F3457" s="1"/>
    </row>
    <row r="3458" spans="1:6" x14ac:dyDescent="0.2">
      <c r="A3458" s="1"/>
      <c r="B3458" s="1"/>
      <c r="C3458" s="1"/>
      <c r="D3458" s="2"/>
      <c r="E3458" s="1"/>
      <c r="F3458" s="1"/>
    </row>
    <row r="3459" spans="1:6" x14ac:dyDescent="0.2">
      <c r="A3459" s="1"/>
      <c r="B3459" s="1"/>
      <c r="C3459" s="1"/>
      <c r="D3459" s="2"/>
      <c r="E3459" s="1"/>
      <c r="F3459" s="1"/>
    </row>
    <row r="3460" spans="1:6" x14ac:dyDescent="0.2">
      <c r="A3460" s="1"/>
      <c r="B3460" s="1"/>
      <c r="C3460" s="1"/>
      <c r="D3460" s="2"/>
      <c r="E3460" s="1"/>
      <c r="F3460" s="1"/>
    </row>
    <row r="3461" spans="1:6" x14ac:dyDescent="0.2">
      <c r="A3461" s="1"/>
      <c r="B3461" s="1"/>
      <c r="C3461" s="1"/>
      <c r="D3461" s="2"/>
      <c r="E3461" s="1"/>
      <c r="F3461" s="1"/>
    </row>
    <row r="3462" spans="1:6" x14ac:dyDescent="0.2">
      <c r="A3462" s="1"/>
      <c r="B3462" s="1"/>
      <c r="C3462" s="1"/>
      <c r="D3462" s="2"/>
      <c r="E3462" s="1"/>
      <c r="F3462" s="1"/>
    </row>
    <row r="3463" spans="1:6" x14ac:dyDescent="0.2">
      <c r="A3463" s="1"/>
      <c r="B3463" s="1"/>
      <c r="C3463" s="1"/>
      <c r="D3463" s="2"/>
      <c r="E3463" s="1"/>
      <c r="F3463" s="1"/>
    </row>
    <row r="3464" spans="1:6" x14ac:dyDescent="0.2">
      <c r="A3464" s="1"/>
      <c r="B3464" s="1"/>
      <c r="C3464" s="1"/>
      <c r="D3464" s="2"/>
      <c r="E3464" s="1"/>
      <c r="F3464" s="1"/>
    </row>
    <row r="3465" spans="1:6" x14ac:dyDescent="0.2">
      <c r="A3465" s="1"/>
      <c r="B3465" s="1"/>
      <c r="C3465" s="1"/>
      <c r="D3465" s="2"/>
      <c r="E3465" s="1"/>
      <c r="F3465" s="1"/>
    </row>
    <row r="3466" spans="1:6" x14ac:dyDescent="0.2">
      <c r="A3466" s="1"/>
      <c r="B3466" s="1"/>
      <c r="C3466" s="1"/>
      <c r="D3466" s="2"/>
      <c r="E3466" s="1"/>
      <c r="F3466" s="1"/>
    </row>
    <row r="3467" spans="1:6" x14ac:dyDescent="0.2">
      <c r="A3467" s="1"/>
      <c r="B3467" s="1"/>
      <c r="C3467" s="1"/>
      <c r="D3467" s="2"/>
      <c r="E3467" s="1"/>
      <c r="F3467" s="1"/>
    </row>
    <row r="3468" spans="1:6" x14ac:dyDescent="0.2">
      <c r="A3468" s="1"/>
      <c r="B3468" s="1"/>
      <c r="C3468" s="1"/>
      <c r="D3468" s="2"/>
      <c r="E3468" s="1"/>
      <c r="F3468" s="1"/>
    </row>
    <row r="3469" spans="1:6" x14ac:dyDescent="0.2">
      <c r="A3469" s="1"/>
      <c r="B3469" s="1"/>
      <c r="C3469" s="1"/>
      <c r="D3469" s="2"/>
      <c r="E3469" s="1"/>
      <c r="F3469" s="1"/>
    </row>
    <row r="3470" spans="1:6" x14ac:dyDescent="0.2">
      <c r="A3470" s="1"/>
      <c r="B3470" s="1"/>
      <c r="C3470" s="1"/>
      <c r="D3470" s="2"/>
      <c r="E3470" s="1"/>
      <c r="F3470" s="1"/>
    </row>
    <row r="3471" spans="1:6" x14ac:dyDescent="0.2">
      <c r="A3471" s="1"/>
      <c r="B3471" s="1"/>
      <c r="C3471" s="1"/>
      <c r="D3471" s="2"/>
      <c r="E3471" s="1"/>
      <c r="F3471" s="1"/>
    </row>
    <row r="3472" spans="1:6" x14ac:dyDescent="0.2">
      <c r="A3472" s="1"/>
      <c r="B3472" s="1"/>
      <c r="C3472" s="1"/>
      <c r="D3472" s="2"/>
      <c r="E3472" s="1"/>
      <c r="F3472" s="1"/>
    </row>
    <row r="3473" spans="1:6" x14ac:dyDescent="0.2">
      <c r="A3473" s="1"/>
      <c r="B3473" s="1"/>
      <c r="C3473" s="1"/>
      <c r="D3473" s="2"/>
      <c r="E3473" s="1"/>
      <c r="F3473" s="1"/>
    </row>
    <row r="3474" spans="1:6" x14ac:dyDescent="0.2">
      <c r="A3474" s="1"/>
      <c r="B3474" s="1"/>
      <c r="C3474" s="1"/>
      <c r="D3474" s="2"/>
      <c r="E3474" s="1"/>
      <c r="F3474" s="1"/>
    </row>
    <row r="3475" spans="1:6" x14ac:dyDescent="0.2">
      <c r="A3475" s="1"/>
      <c r="B3475" s="1"/>
      <c r="C3475" s="1"/>
      <c r="D3475" s="2"/>
      <c r="E3475" s="1"/>
      <c r="F3475" s="1"/>
    </row>
    <row r="3476" spans="1:6" x14ac:dyDescent="0.2">
      <c r="A3476" s="1"/>
      <c r="B3476" s="1"/>
      <c r="C3476" s="1"/>
      <c r="D3476" s="2"/>
      <c r="E3476" s="1"/>
      <c r="F3476" s="1"/>
    </row>
    <row r="3477" spans="1:6" x14ac:dyDescent="0.2">
      <c r="A3477" s="1"/>
      <c r="B3477" s="1"/>
      <c r="C3477" s="1"/>
      <c r="D3477" s="2"/>
      <c r="E3477" s="1"/>
      <c r="F3477" s="1"/>
    </row>
    <row r="3478" spans="1:6" x14ac:dyDescent="0.2">
      <c r="A3478" s="1"/>
      <c r="B3478" s="1"/>
      <c r="C3478" s="1"/>
      <c r="D3478" s="2"/>
      <c r="E3478" s="1"/>
      <c r="F3478" s="1"/>
    </row>
    <row r="3479" spans="1:6" x14ac:dyDescent="0.2">
      <c r="A3479" s="1"/>
      <c r="B3479" s="1"/>
      <c r="C3479" s="1"/>
      <c r="D3479" s="2"/>
      <c r="E3479" s="1"/>
      <c r="F3479" s="1"/>
    </row>
    <row r="3480" spans="1:6" x14ac:dyDescent="0.2">
      <c r="A3480" s="1"/>
      <c r="B3480" s="1"/>
      <c r="C3480" s="1"/>
      <c r="D3480" s="2"/>
      <c r="E3480" s="1"/>
      <c r="F3480" s="1"/>
    </row>
    <row r="3481" spans="1:6" x14ac:dyDescent="0.2">
      <c r="A3481" s="1"/>
      <c r="B3481" s="1"/>
      <c r="C3481" s="1"/>
      <c r="D3481" s="2"/>
      <c r="E3481" s="1"/>
      <c r="F3481" s="1"/>
    </row>
    <row r="3482" spans="1:6" x14ac:dyDescent="0.2">
      <c r="A3482" s="1"/>
      <c r="B3482" s="1"/>
      <c r="C3482" s="1"/>
      <c r="D3482" s="2"/>
      <c r="E3482" s="1"/>
      <c r="F3482" s="1"/>
    </row>
    <row r="3483" spans="1:6" x14ac:dyDescent="0.2">
      <c r="A3483" s="1"/>
      <c r="B3483" s="1"/>
      <c r="C3483" s="1"/>
      <c r="D3483" s="2"/>
      <c r="E3483" s="1"/>
      <c r="F3483" s="1"/>
    </row>
    <row r="3484" spans="1:6" x14ac:dyDescent="0.2">
      <c r="A3484" s="1"/>
      <c r="B3484" s="1"/>
      <c r="C3484" s="1"/>
      <c r="D3484" s="2"/>
      <c r="E3484" s="1"/>
      <c r="F3484" s="1"/>
    </row>
    <row r="3485" spans="1:6" x14ac:dyDescent="0.2">
      <c r="A3485" s="1"/>
      <c r="B3485" s="1"/>
      <c r="C3485" s="1"/>
      <c r="D3485" s="2"/>
      <c r="E3485" s="1"/>
      <c r="F3485" s="1"/>
    </row>
    <row r="3486" spans="1:6" x14ac:dyDescent="0.2">
      <c r="A3486" s="1"/>
      <c r="B3486" s="1"/>
      <c r="C3486" s="1"/>
      <c r="D3486" s="2"/>
      <c r="E3486" s="1"/>
      <c r="F3486" s="1"/>
    </row>
    <row r="3487" spans="1:6" x14ac:dyDescent="0.2">
      <c r="A3487" s="1"/>
      <c r="B3487" s="1"/>
      <c r="C3487" s="1"/>
      <c r="D3487" s="2"/>
      <c r="E3487" s="1"/>
      <c r="F3487" s="1"/>
    </row>
    <row r="3488" spans="1:6" x14ac:dyDescent="0.2">
      <c r="A3488" s="1"/>
      <c r="B3488" s="1"/>
      <c r="C3488" s="1"/>
      <c r="D3488" s="2"/>
      <c r="E3488" s="1"/>
      <c r="F3488" s="1"/>
    </row>
    <row r="3489" spans="1:6" x14ac:dyDescent="0.2">
      <c r="A3489" s="1"/>
      <c r="B3489" s="1"/>
      <c r="C3489" s="1"/>
      <c r="D3489" s="2"/>
      <c r="E3489" s="1"/>
      <c r="F3489" s="1"/>
    </row>
    <row r="3490" spans="1:6" x14ac:dyDescent="0.2">
      <c r="A3490" s="1"/>
      <c r="B3490" s="1"/>
      <c r="C3490" s="1"/>
      <c r="D3490" s="2"/>
      <c r="E3490" s="1"/>
      <c r="F3490" s="1"/>
    </row>
    <row r="3491" spans="1:6" x14ac:dyDescent="0.2">
      <c r="A3491" s="1"/>
      <c r="B3491" s="1"/>
      <c r="C3491" s="1"/>
      <c r="D3491" s="2"/>
      <c r="E3491" s="1"/>
      <c r="F3491" s="1"/>
    </row>
    <row r="3492" spans="1:6" x14ac:dyDescent="0.2">
      <c r="A3492" s="1"/>
      <c r="B3492" s="1"/>
      <c r="C3492" s="1"/>
      <c r="D3492" s="2"/>
      <c r="E3492" s="1"/>
      <c r="F3492" s="1"/>
    </row>
    <row r="3493" spans="1:6" x14ac:dyDescent="0.2">
      <c r="A3493" s="1"/>
      <c r="B3493" s="1"/>
      <c r="C3493" s="1"/>
      <c r="D3493" s="2"/>
      <c r="E3493" s="1"/>
      <c r="F3493" s="1"/>
    </row>
    <row r="3494" spans="1:6" x14ac:dyDescent="0.2">
      <c r="A3494" s="1"/>
      <c r="B3494" s="1"/>
      <c r="C3494" s="1"/>
      <c r="D3494" s="2"/>
      <c r="E3494" s="1"/>
      <c r="F3494" s="1"/>
    </row>
    <row r="3495" spans="1:6" x14ac:dyDescent="0.2">
      <c r="A3495" s="1"/>
      <c r="B3495" s="1"/>
      <c r="C3495" s="1"/>
      <c r="D3495" s="2"/>
      <c r="E3495" s="1"/>
      <c r="F3495" s="1"/>
    </row>
    <row r="3496" spans="1:6" x14ac:dyDescent="0.2">
      <c r="A3496" s="1"/>
      <c r="B3496" s="1"/>
      <c r="C3496" s="1"/>
      <c r="D3496" s="2"/>
      <c r="E3496" s="1"/>
      <c r="F3496" s="1"/>
    </row>
    <row r="3497" spans="1:6" x14ac:dyDescent="0.2">
      <c r="A3497" s="1"/>
      <c r="B3497" s="1"/>
      <c r="C3497" s="1"/>
      <c r="D3497" s="2"/>
      <c r="E3497" s="1"/>
      <c r="F3497" s="1"/>
    </row>
    <row r="3498" spans="1:6" x14ac:dyDescent="0.2">
      <c r="A3498" s="1"/>
      <c r="B3498" s="1"/>
      <c r="C3498" s="1"/>
      <c r="D3498" s="2"/>
      <c r="E3498" s="1"/>
      <c r="F3498" s="1"/>
    </row>
    <row r="3499" spans="1:6" x14ac:dyDescent="0.2">
      <c r="A3499" s="1"/>
      <c r="B3499" s="1"/>
      <c r="C3499" s="1"/>
      <c r="D3499" s="2"/>
      <c r="E3499" s="1"/>
      <c r="F3499" s="1"/>
    </row>
    <row r="3500" spans="1:6" x14ac:dyDescent="0.2">
      <c r="A3500" s="1"/>
      <c r="B3500" s="1"/>
      <c r="C3500" s="1"/>
      <c r="D3500" s="2"/>
      <c r="E3500" s="1"/>
      <c r="F3500" s="1"/>
    </row>
    <row r="3501" spans="1:6" x14ac:dyDescent="0.2">
      <c r="A3501" s="1"/>
      <c r="B3501" s="1"/>
      <c r="C3501" s="1"/>
      <c r="D3501" s="2"/>
      <c r="E3501" s="1"/>
      <c r="F3501" s="1"/>
    </row>
    <row r="3502" spans="1:6" x14ac:dyDescent="0.2">
      <c r="A3502" s="1"/>
      <c r="B3502" s="1"/>
      <c r="C3502" s="1"/>
      <c r="D3502" s="2"/>
      <c r="E3502" s="1"/>
      <c r="F3502" s="1"/>
    </row>
    <row r="3503" spans="1:6" x14ac:dyDescent="0.2">
      <c r="A3503" s="1"/>
      <c r="B3503" s="1"/>
      <c r="C3503" s="1"/>
      <c r="D3503" s="2"/>
      <c r="E3503" s="1"/>
      <c r="F3503" s="1"/>
    </row>
    <row r="3504" spans="1:6" x14ac:dyDescent="0.2">
      <c r="A3504" s="1"/>
      <c r="B3504" s="1"/>
      <c r="C3504" s="1"/>
      <c r="D3504" s="2"/>
      <c r="E3504" s="1"/>
      <c r="F3504" s="1"/>
    </row>
    <row r="3505" spans="1:6" x14ac:dyDescent="0.2">
      <c r="A3505" s="1"/>
      <c r="B3505" s="1"/>
      <c r="C3505" s="1"/>
      <c r="D3505" s="2"/>
      <c r="E3505" s="1"/>
      <c r="F3505" s="1"/>
    </row>
    <row r="3506" spans="1:6" x14ac:dyDescent="0.2">
      <c r="A3506" s="1"/>
      <c r="B3506" s="1"/>
      <c r="C3506" s="1"/>
      <c r="D3506" s="2"/>
      <c r="E3506" s="1"/>
      <c r="F3506" s="1"/>
    </row>
    <row r="3507" spans="1:6" x14ac:dyDescent="0.2">
      <c r="A3507" s="1"/>
      <c r="B3507" s="1"/>
      <c r="C3507" s="1"/>
      <c r="D3507" s="2"/>
      <c r="E3507" s="1"/>
      <c r="F3507" s="1"/>
    </row>
    <row r="3508" spans="1:6" x14ac:dyDescent="0.2">
      <c r="A3508" s="1"/>
      <c r="B3508" s="1"/>
      <c r="C3508" s="1"/>
      <c r="D3508" s="2"/>
      <c r="E3508" s="1"/>
      <c r="F3508" s="1"/>
    </row>
    <row r="3509" spans="1:6" x14ac:dyDescent="0.2">
      <c r="A3509" s="1"/>
      <c r="B3509" s="1"/>
      <c r="C3509" s="1"/>
      <c r="D3509" s="2"/>
      <c r="E3509" s="1"/>
      <c r="F3509" s="1"/>
    </row>
    <row r="3510" spans="1:6" x14ac:dyDescent="0.2">
      <c r="A3510" s="1"/>
      <c r="B3510" s="1"/>
      <c r="C3510" s="1"/>
      <c r="D3510" s="2"/>
      <c r="E3510" s="1"/>
      <c r="F3510" s="1"/>
    </row>
    <row r="3511" spans="1:6" x14ac:dyDescent="0.2">
      <c r="A3511" s="1"/>
      <c r="B3511" s="1"/>
      <c r="C3511" s="1"/>
      <c r="D3511" s="2"/>
      <c r="E3511" s="1"/>
      <c r="F3511" s="1"/>
    </row>
    <row r="3512" spans="1:6" x14ac:dyDescent="0.2">
      <c r="A3512" s="1"/>
      <c r="B3512" s="1"/>
      <c r="C3512" s="1"/>
      <c r="D3512" s="2"/>
      <c r="E3512" s="1"/>
      <c r="F3512" s="1"/>
    </row>
    <row r="3513" spans="1:6" x14ac:dyDescent="0.2">
      <c r="A3513" s="1"/>
      <c r="B3513" s="1"/>
      <c r="C3513" s="1"/>
      <c r="D3513" s="2"/>
      <c r="E3513" s="1"/>
      <c r="F3513" s="1"/>
    </row>
    <row r="3514" spans="1:6" x14ac:dyDescent="0.2">
      <c r="A3514" s="1"/>
      <c r="B3514" s="1"/>
      <c r="C3514" s="1"/>
      <c r="D3514" s="2"/>
      <c r="E3514" s="1"/>
      <c r="F3514" s="1"/>
    </row>
    <row r="3515" spans="1:6" x14ac:dyDescent="0.2">
      <c r="A3515" s="1"/>
      <c r="B3515" s="1"/>
      <c r="C3515" s="1"/>
      <c r="D3515" s="2"/>
      <c r="E3515" s="1"/>
      <c r="F3515" s="1"/>
    </row>
    <row r="3516" spans="1:6" x14ac:dyDescent="0.2">
      <c r="A3516" s="1"/>
      <c r="B3516" s="1"/>
      <c r="C3516" s="1"/>
      <c r="D3516" s="2"/>
      <c r="E3516" s="1"/>
      <c r="F3516" s="1"/>
    </row>
    <row r="3517" spans="1:6" x14ac:dyDescent="0.2">
      <c r="A3517" s="1"/>
      <c r="B3517" s="1"/>
      <c r="C3517" s="1"/>
      <c r="D3517" s="2"/>
      <c r="E3517" s="1"/>
      <c r="F3517" s="1"/>
    </row>
    <row r="3518" spans="1:6" x14ac:dyDescent="0.2">
      <c r="A3518" s="1"/>
      <c r="B3518" s="1"/>
      <c r="C3518" s="1"/>
      <c r="D3518" s="2"/>
      <c r="E3518" s="1"/>
      <c r="F3518" s="1"/>
    </row>
    <row r="3519" spans="1:6" x14ac:dyDescent="0.2">
      <c r="A3519" s="1"/>
      <c r="B3519" s="1"/>
      <c r="C3519" s="1"/>
      <c r="D3519" s="2"/>
      <c r="E3519" s="1"/>
      <c r="F3519" s="1"/>
    </row>
    <row r="3520" spans="1:6" x14ac:dyDescent="0.2">
      <c r="A3520" s="1"/>
      <c r="B3520" s="1"/>
      <c r="C3520" s="1"/>
      <c r="D3520" s="2"/>
      <c r="E3520" s="1"/>
      <c r="F3520" s="1"/>
    </row>
    <row r="3521" spans="1:6" x14ac:dyDescent="0.2">
      <c r="A3521" s="1"/>
      <c r="B3521" s="1"/>
      <c r="C3521" s="1"/>
      <c r="D3521" s="2"/>
      <c r="E3521" s="1"/>
      <c r="F3521" s="1"/>
    </row>
    <row r="3522" spans="1:6" x14ac:dyDescent="0.2">
      <c r="A3522" s="1"/>
      <c r="B3522" s="1"/>
      <c r="C3522" s="1"/>
      <c r="D3522" s="2"/>
      <c r="E3522" s="1"/>
      <c r="F3522" s="1"/>
    </row>
    <row r="3523" spans="1:6" x14ac:dyDescent="0.2">
      <c r="A3523" s="1"/>
      <c r="B3523" s="1"/>
      <c r="C3523" s="1"/>
      <c r="D3523" s="2"/>
      <c r="E3523" s="1"/>
      <c r="F3523" s="1"/>
    </row>
    <row r="3524" spans="1:6" x14ac:dyDescent="0.2">
      <c r="A3524" s="1"/>
      <c r="B3524" s="1"/>
      <c r="C3524" s="1"/>
      <c r="D3524" s="2"/>
      <c r="E3524" s="1"/>
      <c r="F3524" s="1"/>
    </row>
    <row r="3525" spans="1:6" x14ac:dyDescent="0.2">
      <c r="A3525" s="1"/>
      <c r="B3525" s="1"/>
      <c r="C3525" s="1"/>
      <c r="D3525" s="2"/>
      <c r="E3525" s="1"/>
      <c r="F3525" s="1"/>
    </row>
    <row r="3526" spans="1:6" x14ac:dyDescent="0.2">
      <c r="A3526" s="1"/>
      <c r="B3526" s="1"/>
      <c r="C3526" s="1"/>
      <c r="D3526" s="2"/>
      <c r="E3526" s="1"/>
      <c r="F3526" s="1"/>
    </row>
    <row r="3527" spans="1:6" x14ac:dyDescent="0.2">
      <c r="A3527" s="1"/>
      <c r="B3527" s="1"/>
      <c r="C3527" s="1"/>
      <c r="D3527" s="2"/>
      <c r="E3527" s="1"/>
      <c r="F3527" s="1"/>
    </row>
    <row r="3528" spans="1:6" x14ac:dyDescent="0.2">
      <c r="A3528" s="1"/>
      <c r="B3528" s="1"/>
      <c r="C3528" s="1"/>
      <c r="D3528" s="2"/>
      <c r="E3528" s="1"/>
      <c r="F3528" s="1"/>
    </row>
    <row r="3529" spans="1:6" x14ac:dyDescent="0.2">
      <c r="A3529" s="1"/>
      <c r="B3529" s="1"/>
      <c r="C3529" s="1"/>
      <c r="D3529" s="2"/>
      <c r="E3529" s="1"/>
      <c r="F3529" s="1"/>
    </row>
    <row r="3530" spans="1:6" x14ac:dyDescent="0.2">
      <c r="A3530" s="1"/>
      <c r="B3530" s="1"/>
      <c r="C3530" s="1"/>
      <c r="D3530" s="2"/>
      <c r="E3530" s="1"/>
      <c r="F3530" s="1"/>
    </row>
    <row r="3531" spans="1:6" x14ac:dyDescent="0.2">
      <c r="A3531" s="1"/>
      <c r="B3531" s="1"/>
      <c r="C3531" s="1"/>
      <c r="D3531" s="2"/>
      <c r="E3531" s="1"/>
      <c r="F3531" s="1"/>
    </row>
    <row r="3532" spans="1:6" x14ac:dyDescent="0.2">
      <c r="A3532" s="1"/>
      <c r="B3532" s="1"/>
      <c r="C3532" s="1"/>
      <c r="D3532" s="2"/>
      <c r="E3532" s="1"/>
      <c r="F3532" s="1"/>
    </row>
    <row r="3533" spans="1:6" x14ac:dyDescent="0.2">
      <c r="A3533" s="1"/>
      <c r="B3533" s="1"/>
      <c r="C3533" s="1"/>
      <c r="D3533" s="2"/>
      <c r="E3533" s="1"/>
      <c r="F3533" s="1"/>
    </row>
    <row r="3534" spans="1:6" x14ac:dyDescent="0.2">
      <c r="A3534" s="1"/>
      <c r="B3534" s="1"/>
      <c r="C3534" s="1"/>
      <c r="D3534" s="2"/>
      <c r="E3534" s="1"/>
      <c r="F3534" s="1"/>
    </row>
    <row r="3535" spans="1:6" x14ac:dyDescent="0.2">
      <c r="A3535" s="1"/>
      <c r="B3535" s="1"/>
      <c r="C3535" s="1"/>
      <c r="D3535" s="2"/>
      <c r="E3535" s="1"/>
      <c r="F3535" s="1"/>
    </row>
    <row r="3536" spans="1:6" x14ac:dyDescent="0.2">
      <c r="A3536" s="1"/>
      <c r="B3536" s="1"/>
      <c r="C3536" s="1"/>
      <c r="D3536" s="2"/>
      <c r="E3536" s="1"/>
      <c r="F3536" s="1"/>
    </row>
    <row r="3537" spans="1:6" x14ac:dyDescent="0.2">
      <c r="A3537" s="1"/>
      <c r="B3537" s="1"/>
      <c r="C3537" s="1"/>
      <c r="D3537" s="2"/>
      <c r="E3537" s="1"/>
      <c r="F3537" s="1"/>
    </row>
    <row r="3538" spans="1:6" x14ac:dyDescent="0.2">
      <c r="A3538" s="1"/>
      <c r="B3538" s="1"/>
      <c r="C3538" s="1"/>
      <c r="D3538" s="2"/>
      <c r="E3538" s="1"/>
      <c r="F3538" s="1"/>
    </row>
    <row r="3539" spans="1:6" x14ac:dyDescent="0.2">
      <c r="A3539" s="1"/>
      <c r="B3539" s="1"/>
      <c r="C3539" s="1"/>
      <c r="D3539" s="2"/>
      <c r="E3539" s="1"/>
      <c r="F3539" s="1"/>
    </row>
    <row r="3540" spans="1:6" x14ac:dyDescent="0.2">
      <c r="A3540" s="1"/>
      <c r="B3540" s="1"/>
      <c r="C3540" s="1"/>
      <c r="D3540" s="2"/>
      <c r="E3540" s="1"/>
      <c r="F3540" s="1"/>
    </row>
    <row r="3541" spans="1:6" x14ac:dyDescent="0.2">
      <c r="A3541" s="1"/>
      <c r="B3541" s="1"/>
      <c r="C3541" s="1"/>
      <c r="D3541" s="2"/>
      <c r="E3541" s="1"/>
      <c r="F3541" s="1"/>
    </row>
    <row r="3542" spans="1:6" x14ac:dyDescent="0.2">
      <c r="A3542" s="1"/>
      <c r="B3542" s="1"/>
      <c r="C3542" s="1"/>
      <c r="D3542" s="2"/>
      <c r="E3542" s="1"/>
      <c r="F3542" s="1"/>
    </row>
    <row r="3543" spans="1:6" x14ac:dyDescent="0.2">
      <c r="A3543" s="1"/>
      <c r="B3543" s="1"/>
      <c r="C3543" s="1"/>
      <c r="D3543" s="2"/>
      <c r="E3543" s="1"/>
      <c r="F3543" s="1"/>
    </row>
    <row r="3544" spans="1:6" x14ac:dyDescent="0.2">
      <c r="A3544" s="1"/>
      <c r="B3544" s="1"/>
      <c r="C3544" s="1"/>
      <c r="D3544" s="2"/>
      <c r="E3544" s="1"/>
      <c r="F3544" s="1"/>
    </row>
    <row r="3545" spans="1:6" x14ac:dyDescent="0.2">
      <c r="A3545" s="1"/>
      <c r="B3545" s="1"/>
      <c r="C3545" s="1"/>
      <c r="D3545" s="2"/>
      <c r="E3545" s="1"/>
      <c r="F3545" s="1"/>
    </row>
    <row r="3546" spans="1:6" x14ac:dyDescent="0.2">
      <c r="A3546" s="1"/>
      <c r="B3546" s="1"/>
      <c r="C3546" s="1"/>
      <c r="D3546" s="2"/>
      <c r="E3546" s="1"/>
      <c r="F3546" s="1"/>
    </row>
    <row r="3547" spans="1:6" x14ac:dyDescent="0.2">
      <c r="A3547" s="1"/>
      <c r="B3547" s="1"/>
      <c r="C3547" s="1"/>
      <c r="D3547" s="2"/>
      <c r="E3547" s="1"/>
      <c r="F3547" s="1"/>
    </row>
    <row r="3548" spans="1:6" x14ac:dyDescent="0.2">
      <c r="A3548" s="1"/>
      <c r="B3548" s="1"/>
      <c r="C3548" s="1"/>
      <c r="D3548" s="2"/>
      <c r="E3548" s="1"/>
      <c r="F3548" s="1"/>
    </row>
    <row r="3549" spans="1:6" x14ac:dyDescent="0.2">
      <c r="A3549" s="1"/>
      <c r="B3549" s="1"/>
      <c r="C3549" s="1"/>
      <c r="D3549" s="2"/>
      <c r="E3549" s="1"/>
      <c r="F3549" s="1"/>
    </row>
    <row r="3550" spans="1:6" x14ac:dyDescent="0.2">
      <c r="A3550" s="1"/>
      <c r="B3550" s="1"/>
      <c r="C3550" s="1"/>
      <c r="D3550" s="2"/>
      <c r="E3550" s="1"/>
      <c r="F3550" s="1"/>
    </row>
    <row r="3551" spans="1:6" x14ac:dyDescent="0.2">
      <c r="A3551" s="1"/>
      <c r="B3551" s="1"/>
      <c r="C3551" s="1"/>
      <c r="D3551" s="2"/>
      <c r="E3551" s="1"/>
      <c r="F3551" s="1"/>
    </row>
    <row r="3552" spans="1:6" x14ac:dyDescent="0.2">
      <c r="A3552" s="1"/>
      <c r="B3552" s="1"/>
      <c r="C3552" s="1"/>
      <c r="D3552" s="2"/>
      <c r="E3552" s="1"/>
      <c r="F3552" s="1"/>
    </row>
    <row r="3553" spans="1:6" x14ac:dyDescent="0.2">
      <c r="A3553" s="1"/>
      <c r="B3553" s="1"/>
      <c r="C3553" s="1"/>
      <c r="D3553" s="2"/>
      <c r="E3553" s="1"/>
      <c r="F3553" s="1"/>
    </row>
    <row r="3554" spans="1:6" x14ac:dyDescent="0.2">
      <c r="A3554" s="1"/>
      <c r="B3554" s="1"/>
      <c r="C3554" s="1"/>
      <c r="D3554" s="2"/>
      <c r="E3554" s="1"/>
      <c r="F3554" s="1"/>
    </row>
    <row r="3555" spans="1:6" x14ac:dyDescent="0.2">
      <c r="A3555" s="1"/>
      <c r="B3555" s="1"/>
      <c r="C3555" s="1"/>
      <c r="D3555" s="2"/>
      <c r="E3555" s="1"/>
      <c r="F3555" s="1"/>
    </row>
    <row r="3556" spans="1:6" x14ac:dyDescent="0.2">
      <c r="A3556" s="1"/>
      <c r="B3556" s="1"/>
      <c r="C3556" s="1"/>
      <c r="D3556" s="2"/>
      <c r="E3556" s="1"/>
      <c r="F3556" s="1"/>
    </row>
    <row r="3557" spans="1:6" x14ac:dyDescent="0.2">
      <c r="A3557" s="1"/>
      <c r="B3557" s="1"/>
      <c r="C3557" s="1"/>
      <c r="D3557" s="2"/>
      <c r="E3557" s="1"/>
      <c r="F3557" s="1"/>
    </row>
    <row r="3558" spans="1:6" x14ac:dyDescent="0.2">
      <c r="A3558" s="1"/>
      <c r="B3558" s="1"/>
      <c r="C3558" s="1"/>
      <c r="D3558" s="2"/>
      <c r="E3558" s="1"/>
      <c r="F3558" s="1"/>
    </row>
    <row r="3559" spans="1:6" x14ac:dyDescent="0.2">
      <c r="A3559" s="1"/>
      <c r="B3559" s="1"/>
      <c r="C3559" s="1"/>
      <c r="D3559" s="2"/>
      <c r="E3559" s="1"/>
      <c r="F3559" s="1"/>
    </row>
    <row r="3560" spans="1:6" x14ac:dyDescent="0.2">
      <c r="A3560" s="1"/>
      <c r="B3560" s="1"/>
      <c r="C3560" s="1"/>
      <c r="D3560" s="2"/>
      <c r="E3560" s="1"/>
      <c r="F3560" s="1"/>
    </row>
    <row r="3561" spans="1:6" x14ac:dyDescent="0.2">
      <c r="A3561" s="1"/>
      <c r="B3561" s="1"/>
      <c r="C3561" s="1"/>
      <c r="D3561" s="2"/>
      <c r="E3561" s="1"/>
      <c r="F3561" s="1"/>
    </row>
    <row r="3562" spans="1:6" x14ac:dyDescent="0.2">
      <c r="A3562" s="1"/>
      <c r="B3562" s="1"/>
      <c r="C3562" s="1"/>
      <c r="D3562" s="2"/>
      <c r="E3562" s="1"/>
      <c r="F3562" s="1"/>
    </row>
    <row r="3563" spans="1:6" x14ac:dyDescent="0.2">
      <c r="A3563" s="1"/>
      <c r="B3563" s="1"/>
      <c r="C3563" s="1"/>
      <c r="D3563" s="2"/>
      <c r="E3563" s="1"/>
      <c r="F3563" s="1"/>
    </row>
    <row r="3564" spans="1:6" x14ac:dyDescent="0.2">
      <c r="A3564" s="1"/>
      <c r="B3564" s="1"/>
      <c r="C3564" s="1"/>
      <c r="D3564" s="2"/>
      <c r="E3564" s="1"/>
      <c r="F3564" s="1"/>
    </row>
    <row r="3565" spans="1:6" x14ac:dyDescent="0.2">
      <c r="A3565" s="1"/>
      <c r="B3565" s="1"/>
      <c r="C3565" s="1"/>
      <c r="D3565" s="2"/>
      <c r="E3565" s="1"/>
      <c r="F3565" s="1"/>
    </row>
    <row r="3566" spans="1:6" x14ac:dyDescent="0.2">
      <c r="A3566" s="1"/>
      <c r="B3566" s="1"/>
      <c r="C3566" s="1"/>
      <c r="D3566" s="2"/>
      <c r="E3566" s="1"/>
      <c r="F3566" s="1"/>
    </row>
    <row r="3567" spans="1:6" x14ac:dyDescent="0.2">
      <c r="A3567" s="1"/>
      <c r="B3567" s="1"/>
      <c r="C3567" s="1"/>
      <c r="D3567" s="2"/>
      <c r="E3567" s="1"/>
      <c r="F3567" s="1"/>
    </row>
    <row r="3568" spans="1:6" x14ac:dyDescent="0.2">
      <c r="A3568" s="1"/>
      <c r="B3568" s="1"/>
      <c r="C3568" s="1"/>
      <c r="D3568" s="2"/>
      <c r="E3568" s="1"/>
      <c r="F3568" s="1"/>
    </row>
    <row r="3569" spans="1:6" x14ac:dyDescent="0.2">
      <c r="A3569" s="1"/>
      <c r="B3569" s="1"/>
      <c r="C3569" s="1"/>
      <c r="D3569" s="2"/>
      <c r="E3569" s="1"/>
      <c r="F3569" s="1"/>
    </row>
    <row r="3570" spans="1:6" x14ac:dyDescent="0.2">
      <c r="A3570" s="1"/>
      <c r="B3570" s="1"/>
      <c r="C3570" s="1"/>
      <c r="D3570" s="2"/>
      <c r="E3570" s="1"/>
      <c r="F3570" s="1"/>
    </row>
    <row r="3571" spans="1:6" x14ac:dyDescent="0.2">
      <c r="A3571" s="1"/>
      <c r="B3571" s="1"/>
      <c r="C3571" s="1"/>
      <c r="D3571" s="2"/>
      <c r="E3571" s="1"/>
      <c r="F3571" s="1"/>
    </row>
    <row r="3572" spans="1:6" x14ac:dyDescent="0.2">
      <c r="A3572" s="1"/>
      <c r="B3572" s="1"/>
      <c r="C3572" s="1"/>
      <c r="D3572" s="2"/>
      <c r="E3572" s="1"/>
      <c r="F3572" s="1"/>
    </row>
    <row r="3573" spans="1:6" x14ac:dyDescent="0.2">
      <c r="A3573" s="1"/>
      <c r="B3573" s="1"/>
      <c r="C3573" s="1"/>
      <c r="D3573" s="2"/>
      <c r="E3573" s="1"/>
      <c r="F3573" s="1"/>
    </row>
    <row r="3574" spans="1:6" x14ac:dyDescent="0.2">
      <c r="A3574" s="1"/>
      <c r="B3574" s="1"/>
      <c r="C3574" s="1"/>
      <c r="D3574" s="2"/>
      <c r="E3574" s="1"/>
      <c r="F3574" s="1"/>
    </row>
    <row r="3575" spans="1:6" x14ac:dyDescent="0.2">
      <c r="A3575" s="1"/>
      <c r="B3575" s="1"/>
      <c r="C3575" s="1"/>
      <c r="D3575" s="2"/>
      <c r="E3575" s="1"/>
      <c r="F3575" s="1"/>
    </row>
    <row r="3576" spans="1:6" x14ac:dyDescent="0.2">
      <c r="A3576" s="1"/>
      <c r="B3576" s="1"/>
      <c r="C3576" s="1"/>
      <c r="D3576" s="2"/>
      <c r="E3576" s="1"/>
      <c r="F3576" s="1"/>
    </row>
    <row r="3577" spans="1:6" x14ac:dyDescent="0.2">
      <c r="A3577" s="1"/>
      <c r="B3577" s="1"/>
      <c r="C3577" s="1"/>
      <c r="D3577" s="2"/>
      <c r="E3577" s="1"/>
      <c r="F3577" s="1"/>
    </row>
    <row r="3578" spans="1:6" x14ac:dyDescent="0.2">
      <c r="A3578" s="1"/>
      <c r="B3578" s="1"/>
      <c r="C3578" s="1"/>
      <c r="D3578" s="2"/>
      <c r="E3578" s="1"/>
      <c r="F3578" s="1"/>
    </row>
    <row r="3579" spans="1:6" x14ac:dyDescent="0.2">
      <c r="A3579" s="1"/>
      <c r="B3579" s="1"/>
      <c r="C3579" s="1"/>
      <c r="D3579" s="2"/>
      <c r="E3579" s="1"/>
      <c r="F3579" s="1"/>
    </row>
    <row r="3580" spans="1:6" x14ac:dyDescent="0.2">
      <c r="A3580" s="1"/>
      <c r="B3580" s="1"/>
      <c r="C3580" s="1"/>
      <c r="D3580" s="2"/>
      <c r="E3580" s="1"/>
      <c r="F3580" s="1"/>
    </row>
    <row r="3581" spans="1:6" x14ac:dyDescent="0.2">
      <c r="A3581" s="1"/>
      <c r="B3581" s="1"/>
      <c r="C3581" s="1"/>
      <c r="D3581" s="2"/>
      <c r="E3581" s="1"/>
      <c r="F3581" s="1"/>
    </row>
    <row r="3582" spans="1:6" x14ac:dyDescent="0.2">
      <c r="A3582" s="1"/>
      <c r="B3582" s="1"/>
      <c r="C3582" s="1"/>
      <c r="D3582" s="2"/>
      <c r="E3582" s="1"/>
      <c r="F3582" s="1"/>
    </row>
    <row r="3583" spans="1:6" x14ac:dyDescent="0.2">
      <c r="A3583" s="1"/>
      <c r="B3583" s="1"/>
      <c r="C3583" s="1"/>
      <c r="D3583" s="2"/>
      <c r="E3583" s="1"/>
      <c r="F3583" s="1"/>
    </row>
    <row r="3584" spans="1:6" x14ac:dyDescent="0.2">
      <c r="A3584" s="1"/>
      <c r="B3584" s="1"/>
      <c r="C3584" s="1"/>
      <c r="D3584" s="2"/>
      <c r="E3584" s="1"/>
      <c r="F3584" s="1"/>
    </row>
    <row r="3585" spans="1:6" x14ac:dyDescent="0.2">
      <c r="A3585" s="1"/>
      <c r="B3585" s="1"/>
      <c r="C3585" s="1"/>
      <c r="D3585" s="2"/>
      <c r="E3585" s="1"/>
      <c r="F3585" s="1"/>
    </row>
    <row r="3586" spans="1:6" x14ac:dyDescent="0.2">
      <c r="A3586" s="1"/>
      <c r="B3586" s="1"/>
      <c r="C3586" s="1"/>
      <c r="D3586" s="2"/>
      <c r="E3586" s="1"/>
      <c r="F3586" s="1"/>
    </row>
    <row r="3587" spans="1:6" x14ac:dyDescent="0.2">
      <c r="A3587" s="1"/>
      <c r="B3587" s="1"/>
      <c r="C3587" s="1"/>
      <c r="D3587" s="2"/>
      <c r="E3587" s="1"/>
      <c r="F3587" s="1"/>
    </row>
    <row r="3588" spans="1:6" x14ac:dyDescent="0.2">
      <c r="A3588" s="1"/>
      <c r="B3588" s="1"/>
      <c r="C3588" s="1"/>
      <c r="D3588" s="2"/>
      <c r="E3588" s="1"/>
      <c r="F3588" s="1"/>
    </row>
    <row r="3589" spans="1:6" x14ac:dyDescent="0.2">
      <c r="A3589" s="1"/>
      <c r="B3589" s="1"/>
      <c r="C3589" s="1"/>
      <c r="D3589" s="2"/>
      <c r="E3589" s="1"/>
      <c r="F3589" s="1"/>
    </row>
    <row r="3590" spans="1:6" x14ac:dyDescent="0.2">
      <c r="A3590" s="1"/>
      <c r="B3590" s="1"/>
      <c r="C3590" s="1"/>
      <c r="D3590" s="2"/>
      <c r="E3590" s="1"/>
      <c r="F3590" s="1"/>
    </row>
    <row r="3591" spans="1:6" x14ac:dyDescent="0.2">
      <c r="A3591" s="1"/>
      <c r="B3591" s="1"/>
      <c r="C3591" s="1"/>
      <c r="D3591" s="2"/>
      <c r="E3591" s="1"/>
      <c r="F3591" s="1"/>
    </row>
    <row r="3592" spans="1:6" x14ac:dyDescent="0.2">
      <c r="A3592" s="1"/>
      <c r="B3592" s="1"/>
      <c r="C3592" s="1"/>
      <c r="D3592" s="2"/>
      <c r="E3592" s="1"/>
      <c r="F3592" s="1"/>
    </row>
    <row r="3593" spans="1:6" x14ac:dyDescent="0.2">
      <c r="A3593" s="1"/>
      <c r="B3593" s="1"/>
      <c r="C3593" s="1"/>
      <c r="D3593" s="2"/>
      <c r="E3593" s="1"/>
      <c r="F3593" s="1"/>
    </row>
    <row r="3594" spans="1:6" x14ac:dyDescent="0.2">
      <c r="A3594" s="1"/>
      <c r="B3594" s="1"/>
      <c r="C3594" s="1"/>
      <c r="D3594" s="2"/>
      <c r="E3594" s="1"/>
      <c r="F3594" s="1"/>
    </row>
    <row r="3595" spans="1:6" x14ac:dyDescent="0.2">
      <c r="A3595" s="1"/>
      <c r="B3595" s="1"/>
      <c r="C3595" s="1"/>
      <c r="D3595" s="2"/>
      <c r="E3595" s="1"/>
      <c r="F3595" s="1"/>
    </row>
    <row r="3596" spans="1:6" x14ac:dyDescent="0.2">
      <c r="A3596" s="1"/>
      <c r="B3596" s="1"/>
      <c r="C3596" s="1"/>
      <c r="D3596" s="2"/>
      <c r="E3596" s="1"/>
      <c r="F3596" s="1"/>
    </row>
    <row r="3597" spans="1:6" x14ac:dyDescent="0.2">
      <c r="A3597" s="1"/>
      <c r="B3597" s="1"/>
      <c r="C3597" s="1"/>
      <c r="D3597" s="2"/>
      <c r="E3597" s="1"/>
      <c r="F3597" s="1"/>
    </row>
    <row r="3598" spans="1:6" x14ac:dyDescent="0.2">
      <c r="A3598" s="1"/>
      <c r="B3598" s="1"/>
      <c r="C3598" s="1"/>
      <c r="D3598" s="2"/>
      <c r="E3598" s="1"/>
      <c r="F3598" s="1"/>
    </row>
    <row r="3599" spans="1:6" x14ac:dyDescent="0.2">
      <c r="A3599" s="1"/>
      <c r="B3599" s="1"/>
      <c r="C3599" s="1"/>
      <c r="D3599" s="2"/>
      <c r="E3599" s="1"/>
      <c r="F3599" s="1"/>
    </row>
    <row r="3600" spans="1:6" x14ac:dyDescent="0.2">
      <c r="A3600" s="1"/>
      <c r="B3600" s="1"/>
      <c r="C3600" s="1"/>
      <c r="D3600" s="2"/>
      <c r="E3600" s="1"/>
      <c r="F3600" s="1"/>
    </row>
    <row r="3601" spans="1:6" x14ac:dyDescent="0.2">
      <c r="A3601" s="1"/>
      <c r="B3601" s="1"/>
      <c r="C3601" s="1"/>
      <c r="D3601" s="2"/>
      <c r="E3601" s="1"/>
      <c r="F3601" s="1"/>
    </row>
    <row r="3602" spans="1:6" x14ac:dyDescent="0.2">
      <c r="A3602" s="1"/>
      <c r="B3602" s="1"/>
      <c r="C3602" s="1"/>
      <c r="D3602" s="2"/>
      <c r="E3602" s="1"/>
      <c r="F3602" s="1"/>
    </row>
    <row r="3603" spans="1:6" x14ac:dyDescent="0.2">
      <c r="A3603" s="1"/>
      <c r="B3603" s="1"/>
      <c r="C3603" s="1"/>
      <c r="D3603" s="2"/>
      <c r="E3603" s="1"/>
      <c r="F3603" s="1"/>
    </row>
    <row r="3604" spans="1:6" x14ac:dyDescent="0.2">
      <c r="A3604" s="1"/>
      <c r="B3604" s="1"/>
      <c r="C3604" s="1"/>
      <c r="D3604" s="2"/>
      <c r="E3604" s="1"/>
      <c r="F3604" s="1"/>
    </row>
    <row r="3605" spans="1:6" x14ac:dyDescent="0.2">
      <c r="A3605" s="1"/>
      <c r="B3605" s="1"/>
      <c r="C3605" s="1"/>
      <c r="D3605" s="2"/>
      <c r="E3605" s="1"/>
      <c r="F3605" s="1"/>
    </row>
    <row r="3606" spans="1:6" x14ac:dyDescent="0.2">
      <c r="A3606" s="1"/>
      <c r="B3606" s="1"/>
      <c r="C3606" s="1"/>
      <c r="D3606" s="2"/>
      <c r="E3606" s="1"/>
      <c r="F3606" s="1"/>
    </row>
    <row r="3607" spans="1:6" x14ac:dyDescent="0.2">
      <c r="A3607" s="1"/>
      <c r="B3607" s="1"/>
      <c r="C3607" s="1"/>
      <c r="D3607" s="2"/>
      <c r="E3607" s="1"/>
      <c r="F3607" s="1"/>
    </row>
    <row r="3608" spans="1:6" x14ac:dyDescent="0.2">
      <c r="A3608" s="1"/>
      <c r="B3608" s="1"/>
      <c r="C3608" s="1"/>
      <c r="D3608" s="2"/>
      <c r="E3608" s="1"/>
      <c r="F3608" s="1"/>
    </row>
    <row r="3609" spans="1:6" x14ac:dyDescent="0.2">
      <c r="A3609" s="1"/>
      <c r="B3609" s="1"/>
      <c r="C3609" s="1"/>
      <c r="D3609" s="2"/>
      <c r="E3609" s="1"/>
      <c r="F3609" s="1"/>
    </row>
    <row r="3610" spans="1:6" x14ac:dyDescent="0.2">
      <c r="A3610" s="1"/>
      <c r="B3610" s="1"/>
      <c r="C3610" s="1"/>
      <c r="D3610" s="2"/>
      <c r="E3610" s="1"/>
      <c r="F3610" s="1"/>
    </row>
    <row r="3611" spans="1:6" x14ac:dyDescent="0.2">
      <c r="A3611" s="1"/>
      <c r="B3611" s="1"/>
      <c r="C3611" s="1"/>
      <c r="D3611" s="2"/>
      <c r="E3611" s="1"/>
      <c r="F3611" s="1"/>
    </row>
    <row r="3612" spans="1:6" x14ac:dyDescent="0.2">
      <c r="A3612" s="1"/>
      <c r="B3612" s="1"/>
      <c r="C3612" s="1"/>
      <c r="D3612" s="2"/>
      <c r="E3612" s="1"/>
      <c r="F3612" s="1"/>
    </row>
    <row r="3613" spans="1:6" x14ac:dyDescent="0.2">
      <c r="A3613" s="1"/>
      <c r="B3613" s="1"/>
      <c r="C3613" s="1"/>
      <c r="D3613" s="2"/>
      <c r="E3613" s="1"/>
      <c r="F3613" s="1"/>
    </row>
    <row r="3614" spans="1:6" x14ac:dyDescent="0.2">
      <c r="A3614" s="1"/>
      <c r="B3614" s="1"/>
      <c r="C3614" s="1"/>
      <c r="D3614" s="2"/>
      <c r="E3614" s="1"/>
      <c r="F3614" s="1"/>
    </row>
    <row r="3615" spans="1:6" x14ac:dyDescent="0.2">
      <c r="A3615" s="1"/>
      <c r="B3615" s="1"/>
      <c r="C3615" s="1"/>
      <c r="D3615" s="2"/>
      <c r="E3615" s="1"/>
      <c r="F3615" s="1"/>
    </row>
    <row r="3616" spans="1:6" x14ac:dyDescent="0.2">
      <c r="A3616" s="1"/>
      <c r="B3616" s="1"/>
      <c r="C3616" s="1"/>
      <c r="D3616" s="2"/>
      <c r="E3616" s="1"/>
      <c r="F3616" s="1"/>
    </row>
    <row r="3617" spans="1:6" x14ac:dyDescent="0.2">
      <c r="A3617" s="1"/>
      <c r="B3617" s="1"/>
      <c r="C3617" s="1"/>
      <c r="D3617" s="2"/>
      <c r="E3617" s="1"/>
      <c r="F3617" s="1"/>
    </row>
    <row r="3618" spans="1:6" x14ac:dyDescent="0.2">
      <c r="A3618" s="1"/>
      <c r="B3618" s="1"/>
      <c r="C3618" s="1"/>
      <c r="D3618" s="2"/>
      <c r="E3618" s="1"/>
      <c r="F3618" s="1"/>
    </row>
    <row r="3619" spans="1:6" x14ac:dyDescent="0.2">
      <c r="A3619" s="1"/>
      <c r="B3619" s="1"/>
      <c r="C3619" s="1"/>
      <c r="D3619" s="2"/>
      <c r="E3619" s="1"/>
      <c r="F3619" s="1"/>
    </row>
    <row r="3620" spans="1:6" x14ac:dyDescent="0.2">
      <c r="A3620" s="1"/>
      <c r="B3620" s="1"/>
      <c r="C3620" s="1"/>
      <c r="D3620" s="2"/>
      <c r="E3620" s="1"/>
      <c r="F3620" s="1"/>
    </row>
    <row r="3621" spans="1:6" x14ac:dyDescent="0.2">
      <c r="A3621" s="1"/>
      <c r="B3621" s="1"/>
      <c r="C3621" s="1"/>
      <c r="D3621" s="2"/>
      <c r="E3621" s="1"/>
      <c r="F3621" s="1"/>
    </row>
    <row r="3622" spans="1:6" x14ac:dyDescent="0.2">
      <c r="A3622" s="1"/>
      <c r="B3622" s="1"/>
      <c r="C3622" s="1"/>
      <c r="D3622" s="2"/>
      <c r="E3622" s="1"/>
      <c r="F3622" s="1"/>
    </row>
    <row r="3623" spans="1:6" x14ac:dyDescent="0.2">
      <c r="A3623" s="1"/>
      <c r="B3623" s="1"/>
      <c r="C3623" s="1"/>
      <c r="D3623" s="2"/>
      <c r="E3623" s="1"/>
      <c r="F3623" s="1"/>
    </row>
    <row r="3624" spans="1:6" x14ac:dyDescent="0.2">
      <c r="A3624" s="1"/>
      <c r="B3624" s="1"/>
      <c r="C3624" s="1"/>
      <c r="D3624" s="2"/>
      <c r="E3624" s="1"/>
      <c r="F3624" s="1"/>
    </row>
    <row r="3625" spans="1:6" x14ac:dyDescent="0.2">
      <c r="A3625" s="1"/>
      <c r="B3625" s="1"/>
      <c r="C3625" s="1"/>
      <c r="D3625" s="2"/>
      <c r="E3625" s="1"/>
      <c r="F3625" s="1"/>
    </row>
    <row r="3626" spans="1:6" x14ac:dyDescent="0.2">
      <c r="A3626" s="1"/>
      <c r="B3626" s="1"/>
      <c r="C3626" s="1"/>
      <c r="D3626" s="2"/>
      <c r="E3626" s="1"/>
      <c r="F3626" s="1"/>
    </row>
    <row r="3627" spans="1:6" x14ac:dyDescent="0.2">
      <c r="A3627" s="1"/>
      <c r="B3627" s="1"/>
      <c r="C3627" s="1"/>
      <c r="D3627" s="2"/>
      <c r="E3627" s="1"/>
      <c r="F3627" s="1"/>
    </row>
    <row r="3628" spans="1:6" x14ac:dyDescent="0.2">
      <c r="A3628" s="1"/>
      <c r="B3628" s="1"/>
      <c r="C3628" s="1"/>
      <c r="D3628" s="2"/>
      <c r="E3628" s="1"/>
      <c r="F3628" s="1"/>
    </row>
    <row r="3629" spans="1:6" x14ac:dyDescent="0.2">
      <c r="A3629" s="1"/>
      <c r="B3629" s="1"/>
      <c r="C3629" s="1"/>
      <c r="D3629" s="2"/>
      <c r="E3629" s="1"/>
      <c r="F3629" s="1"/>
    </row>
    <row r="3630" spans="1:6" x14ac:dyDescent="0.2">
      <c r="A3630" s="1"/>
      <c r="B3630" s="1"/>
      <c r="C3630" s="1"/>
      <c r="D3630" s="2"/>
      <c r="E3630" s="1"/>
      <c r="F3630" s="1"/>
    </row>
    <row r="3631" spans="1:6" x14ac:dyDescent="0.2">
      <c r="A3631" s="1"/>
      <c r="B3631" s="1"/>
      <c r="C3631" s="1"/>
      <c r="D3631" s="2"/>
      <c r="E3631" s="1"/>
      <c r="F3631" s="1"/>
    </row>
    <row r="3632" spans="1:6" x14ac:dyDescent="0.2">
      <c r="A3632" s="1"/>
      <c r="B3632" s="1"/>
      <c r="C3632" s="1"/>
      <c r="D3632" s="2"/>
      <c r="E3632" s="1"/>
      <c r="F3632" s="1"/>
    </row>
    <row r="3633" spans="1:6" x14ac:dyDescent="0.2">
      <c r="A3633" s="1"/>
      <c r="B3633" s="1"/>
      <c r="C3633" s="1"/>
      <c r="D3633" s="2"/>
      <c r="E3633" s="1"/>
      <c r="F3633" s="1"/>
    </row>
    <row r="3634" spans="1:6" x14ac:dyDescent="0.2">
      <c r="A3634" s="1"/>
      <c r="B3634" s="1"/>
      <c r="C3634" s="1"/>
      <c r="D3634" s="2"/>
      <c r="E3634" s="1"/>
      <c r="F3634" s="1"/>
    </row>
    <row r="3635" spans="1:6" x14ac:dyDescent="0.2">
      <c r="A3635" s="1"/>
      <c r="B3635" s="1"/>
      <c r="C3635" s="1"/>
      <c r="D3635" s="2"/>
      <c r="E3635" s="1"/>
      <c r="F3635" s="1"/>
    </row>
    <row r="3636" spans="1:6" x14ac:dyDescent="0.2">
      <c r="A3636" s="1"/>
      <c r="B3636" s="1"/>
      <c r="C3636" s="1"/>
      <c r="D3636" s="2"/>
      <c r="E3636" s="1"/>
      <c r="F3636" s="1"/>
    </row>
    <row r="3637" spans="1:6" x14ac:dyDescent="0.2">
      <c r="A3637" s="1"/>
      <c r="B3637" s="1"/>
      <c r="C3637" s="1"/>
      <c r="D3637" s="2"/>
      <c r="E3637" s="1"/>
      <c r="F3637" s="1"/>
    </row>
    <row r="3638" spans="1:6" x14ac:dyDescent="0.2">
      <c r="A3638" s="1"/>
      <c r="B3638" s="1"/>
      <c r="C3638" s="1"/>
      <c r="D3638" s="2"/>
      <c r="E3638" s="1"/>
      <c r="F3638" s="1"/>
    </row>
    <row r="3639" spans="1:6" x14ac:dyDescent="0.2">
      <c r="A3639" s="1"/>
      <c r="B3639" s="1"/>
      <c r="C3639" s="1"/>
      <c r="D3639" s="2"/>
      <c r="E3639" s="1"/>
      <c r="F3639" s="1"/>
    </row>
    <row r="3640" spans="1:6" x14ac:dyDescent="0.2">
      <c r="A3640" s="1"/>
      <c r="B3640" s="1"/>
      <c r="C3640" s="1"/>
      <c r="D3640" s="2"/>
      <c r="E3640" s="1"/>
      <c r="F3640" s="1"/>
    </row>
    <row r="3641" spans="1:6" x14ac:dyDescent="0.2">
      <c r="A3641" s="1"/>
      <c r="B3641" s="1"/>
      <c r="C3641" s="1"/>
      <c r="D3641" s="2"/>
      <c r="E3641" s="1"/>
      <c r="F3641" s="1"/>
    </row>
    <row r="3642" spans="1:6" x14ac:dyDescent="0.2">
      <c r="A3642" s="1"/>
      <c r="B3642" s="1"/>
      <c r="C3642" s="1"/>
      <c r="D3642" s="2"/>
      <c r="E3642" s="1"/>
      <c r="F3642" s="1"/>
    </row>
    <row r="3643" spans="1:6" x14ac:dyDescent="0.2">
      <c r="A3643" s="1"/>
      <c r="B3643" s="1"/>
      <c r="C3643" s="1"/>
      <c r="D3643" s="2"/>
      <c r="E3643" s="1"/>
      <c r="F3643" s="1"/>
    </row>
    <row r="3644" spans="1:6" x14ac:dyDescent="0.2">
      <c r="A3644" s="1"/>
      <c r="B3644" s="1"/>
      <c r="C3644" s="1"/>
      <c r="D3644" s="2"/>
      <c r="E3644" s="1"/>
      <c r="F3644" s="1"/>
    </row>
    <row r="3645" spans="1:6" x14ac:dyDescent="0.2">
      <c r="A3645" s="1"/>
      <c r="B3645" s="1"/>
      <c r="C3645" s="1"/>
      <c r="D3645" s="2"/>
      <c r="E3645" s="1"/>
      <c r="F3645" s="1"/>
    </row>
    <row r="3646" spans="1:6" x14ac:dyDescent="0.2">
      <c r="A3646" s="1"/>
      <c r="B3646" s="1"/>
      <c r="C3646" s="1"/>
      <c r="D3646" s="2"/>
      <c r="E3646" s="1"/>
      <c r="F3646" s="1"/>
    </row>
    <row r="3647" spans="1:6" x14ac:dyDescent="0.2">
      <c r="A3647" s="1"/>
      <c r="B3647" s="1"/>
      <c r="C3647" s="1"/>
      <c r="D3647" s="2"/>
      <c r="E3647" s="1"/>
      <c r="F3647" s="1"/>
    </row>
    <row r="3648" spans="1:6" x14ac:dyDescent="0.2">
      <c r="A3648" s="1"/>
      <c r="B3648" s="1"/>
      <c r="C3648" s="1"/>
      <c r="D3648" s="2"/>
      <c r="E3648" s="1"/>
      <c r="F3648" s="1"/>
    </row>
    <row r="3649" spans="1:6" x14ac:dyDescent="0.2">
      <c r="A3649" s="1"/>
      <c r="B3649" s="1"/>
      <c r="C3649" s="1"/>
      <c r="D3649" s="2"/>
      <c r="E3649" s="1"/>
      <c r="F3649" s="1"/>
    </row>
    <row r="3650" spans="1:6" x14ac:dyDescent="0.2">
      <c r="A3650" s="1"/>
      <c r="B3650" s="1"/>
      <c r="C3650" s="1"/>
      <c r="D3650" s="2"/>
      <c r="E3650" s="1"/>
      <c r="F3650" s="1"/>
    </row>
    <row r="3651" spans="1:6" x14ac:dyDescent="0.2">
      <c r="A3651" s="1"/>
      <c r="B3651" s="1"/>
      <c r="C3651" s="1"/>
      <c r="D3651" s="2"/>
      <c r="E3651" s="1"/>
      <c r="F3651" s="1"/>
    </row>
    <row r="3652" spans="1:6" x14ac:dyDescent="0.2">
      <c r="A3652" s="1"/>
      <c r="B3652" s="1"/>
      <c r="C3652" s="1"/>
      <c r="D3652" s="2"/>
      <c r="E3652" s="1"/>
      <c r="F3652" s="1"/>
    </row>
    <row r="3653" spans="1:6" x14ac:dyDescent="0.2">
      <c r="A3653" s="1"/>
      <c r="B3653" s="1"/>
      <c r="C3653" s="1"/>
      <c r="D3653" s="2"/>
      <c r="E3653" s="1"/>
      <c r="F3653" s="1"/>
    </row>
    <row r="3654" spans="1:6" x14ac:dyDescent="0.2">
      <c r="A3654" s="1"/>
      <c r="B3654" s="1"/>
      <c r="C3654" s="1"/>
      <c r="D3654" s="2"/>
      <c r="E3654" s="1"/>
      <c r="F3654" s="1"/>
    </row>
    <row r="3655" spans="1:6" x14ac:dyDescent="0.2">
      <c r="A3655" s="1"/>
      <c r="B3655" s="1"/>
      <c r="C3655" s="1"/>
      <c r="D3655" s="2"/>
      <c r="E3655" s="1"/>
      <c r="F3655" s="1"/>
    </row>
    <row r="3656" spans="1:6" x14ac:dyDescent="0.2">
      <c r="A3656" s="1"/>
      <c r="B3656" s="1"/>
      <c r="C3656" s="1"/>
      <c r="D3656" s="2"/>
      <c r="E3656" s="1"/>
      <c r="F3656" s="1"/>
    </row>
    <row r="3657" spans="1:6" x14ac:dyDescent="0.2">
      <c r="A3657" s="1"/>
      <c r="B3657" s="1"/>
      <c r="C3657" s="1"/>
      <c r="D3657" s="2"/>
      <c r="E3657" s="1"/>
      <c r="F3657" s="1"/>
    </row>
    <row r="3658" spans="1:6" x14ac:dyDescent="0.2">
      <c r="A3658" s="1"/>
      <c r="B3658" s="1"/>
      <c r="C3658" s="1"/>
      <c r="D3658" s="2"/>
      <c r="E3658" s="1"/>
      <c r="F3658" s="1"/>
    </row>
    <row r="3659" spans="1:6" x14ac:dyDescent="0.2">
      <c r="A3659" s="1"/>
      <c r="B3659" s="1"/>
      <c r="C3659" s="1"/>
      <c r="D3659" s="2"/>
      <c r="E3659" s="1"/>
      <c r="F3659" s="1"/>
    </row>
    <row r="3660" spans="1:6" x14ac:dyDescent="0.2">
      <c r="A3660" s="1"/>
      <c r="B3660" s="1"/>
      <c r="C3660" s="1"/>
      <c r="D3660" s="2"/>
      <c r="E3660" s="1"/>
      <c r="F3660" s="1"/>
    </row>
    <row r="3661" spans="1:6" x14ac:dyDescent="0.2">
      <c r="A3661" s="1"/>
      <c r="B3661" s="1"/>
      <c r="C3661" s="1"/>
      <c r="D3661" s="2"/>
      <c r="E3661" s="1"/>
      <c r="F3661" s="1"/>
    </row>
    <row r="3662" spans="1:6" x14ac:dyDescent="0.2">
      <c r="A3662" s="1"/>
      <c r="B3662" s="1"/>
      <c r="C3662" s="1"/>
      <c r="D3662" s="2"/>
      <c r="E3662" s="1"/>
      <c r="F3662" s="1"/>
    </row>
    <row r="3663" spans="1:6" x14ac:dyDescent="0.2">
      <c r="A3663" s="1"/>
      <c r="B3663" s="1"/>
      <c r="C3663" s="1"/>
      <c r="D3663" s="2"/>
      <c r="E3663" s="1"/>
      <c r="F3663" s="1"/>
    </row>
    <row r="3664" spans="1:6" x14ac:dyDescent="0.2">
      <c r="A3664" s="1"/>
      <c r="B3664" s="1"/>
      <c r="C3664" s="1"/>
      <c r="D3664" s="2"/>
      <c r="E3664" s="1"/>
      <c r="F3664" s="1"/>
    </row>
    <row r="3665" spans="1:6" x14ac:dyDescent="0.2">
      <c r="A3665" s="1"/>
      <c r="B3665" s="1"/>
      <c r="C3665" s="1"/>
      <c r="D3665" s="2"/>
      <c r="E3665" s="1"/>
      <c r="F3665" s="1"/>
    </row>
    <row r="3666" spans="1:6" x14ac:dyDescent="0.2">
      <c r="A3666" s="1"/>
      <c r="B3666" s="1"/>
      <c r="C3666" s="1"/>
      <c r="D3666" s="2"/>
      <c r="E3666" s="1"/>
      <c r="F3666" s="1"/>
    </row>
    <row r="3667" spans="1:6" x14ac:dyDescent="0.2">
      <c r="A3667" s="1"/>
      <c r="B3667" s="1"/>
      <c r="C3667" s="1"/>
      <c r="D3667" s="2"/>
      <c r="E3667" s="1"/>
      <c r="F3667" s="1"/>
    </row>
    <row r="3668" spans="1:6" x14ac:dyDescent="0.2">
      <c r="A3668" s="1"/>
      <c r="B3668" s="1"/>
      <c r="C3668" s="1"/>
      <c r="D3668" s="2"/>
      <c r="E3668" s="1"/>
      <c r="F3668" s="1"/>
    </row>
    <row r="3669" spans="1:6" x14ac:dyDescent="0.2">
      <c r="A3669" s="1"/>
      <c r="B3669" s="1"/>
      <c r="C3669" s="1"/>
      <c r="D3669" s="2"/>
      <c r="E3669" s="1"/>
      <c r="F3669" s="1"/>
    </row>
    <row r="3670" spans="1:6" x14ac:dyDescent="0.2">
      <c r="A3670" s="1"/>
      <c r="B3670" s="1"/>
      <c r="C3670" s="1"/>
      <c r="D3670" s="2"/>
      <c r="E3670" s="1"/>
      <c r="F3670" s="1"/>
    </row>
    <row r="3671" spans="1:6" x14ac:dyDescent="0.2">
      <c r="A3671" s="1"/>
      <c r="B3671" s="1"/>
      <c r="C3671" s="1"/>
      <c r="D3671" s="2"/>
      <c r="E3671" s="1"/>
      <c r="F3671" s="1"/>
    </row>
    <row r="3672" spans="1:6" x14ac:dyDescent="0.2">
      <c r="A3672" s="1"/>
      <c r="B3672" s="1"/>
      <c r="C3672" s="1"/>
      <c r="D3672" s="2"/>
      <c r="E3672" s="1"/>
      <c r="F3672" s="1"/>
    </row>
    <row r="3673" spans="1:6" x14ac:dyDescent="0.2">
      <c r="A3673" s="1"/>
      <c r="B3673" s="1"/>
      <c r="C3673" s="1"/>
      <c r="D3673" s="2"/>
      <c r="E3673" s="1"/>
      <c r="F3673" s="1"/>
    </row>
    <row r="3674" spans="1:6" x14ac:dyDescent="0.2">
      <c r="A3674" s="1"/>
      <c r="B3674" s="1"/>
      <c r="C3674" s="1"/>
      <c r="D3674" s="2"/>
      <c r="E3674" s="1"/>
      <c r="F3674" s="1"/>
    </row>
    <row r="3675" spans="1:6" x14ac:dyDescent="0.2">
      <c r="A3675" s="1"/>
      <c r="B3675" s="1"/>
      <c r="C3675" s="1"/>
      <c r="D3675" s="2"/>
      <c r="E3675" s="1"/>
      <c r="F3675" s="1"/>
    </row>
    <row r="3676" spans="1:6" x14ac:dyDescent="0.2">
      <c r="A3676" s="1"/>
      <c r="B3676" s="1"/>
      <c r="C3676" s="1"/>
      <c r="D3676" s="2"/>
      <c r="E3676" s="1"/>
      <c r="F3676" s="1"/>
    </row>
    <row r="3677" spans="1:6" x14ac:dyDescent="0.2">
      <c r="A3677" s="1"/>
      <c r="B3677" s="1"/>
      <c r="C3677" s="1"/>
      <c r="D3677" s="2"/>
      <c r="E3677" s="1"/>
      <c r="F3677" s="1"/>
    </row>
    <row r="3678" spans="1:6" x14ac:dyDescent="0.2">
      <c r="A3678" s="1"/>
      <c r="B3678" s="1"/>
      <c r="C3678" s="1"/>
      <c r="D3678" s="2"/>
      <c r="E3678" s="1"/>
      <c r="F3678" s="1"/>
    </row>
    <row r="3679" spans="1:6" x14ac:dyDescent="0.2">
      <c r="A3679" s="1"/>
      <c r="B3679" s="1"/>
      <c r="C3679" s="1"/>
      <c r="D3679" s="2"/>
      <c r="E3679" s="1"/>
      <c r="F3679" s="1"/>
    </row>
    <row r="3680" spans="1:6" x14ac:dyDescent="0.2">
      <c r="A3680" s="1"/>
      <c r="B3680" s="1"/>
      <c r="C3680" s="1"/>
      <c r="D3680" s="2"/>
      <c r="E3680" s="1"/>
      <c r="F3680" s="1"/>
    </row>
    <row r="3681" spans="1:6" x14ac:dyDescent="0.2">
      <c r="A3681" s="1"/>
      <c r="B3681" s="1"/>
      <c r="C3681" s="1"/>
      <c r="D3681" s="2"/>
      <c r="E3681" s="1"/>
      <c r="F3681" s="1"/>
    </row>
    <row r="3682" spans="1:6" x14ac:dyDescent="0.2">
      <c r="A3682" s="1"/>
      <c r="B3682" s="1"/>
      <c r="C3682" s="1"/>
      <c r="D3682" s="2"/>
      <c r="E3682" s="1"/>
      <c r="F3682" s="1"/>
    </row>
    <row r="3683" spans="1:6" x14ac:dyDescent="0.2">
      <c r="A3683" s="1"/>
      <c r="B3683" s="1"/>
      <c r="C3683" s="1"/>
      <c r="D3683" s="2"/>
      <c r="E3683" s="1"/>
      <c r="F3683" s="1"/>
    </row>
    <row r="3684" spans="1:6" x14ac:dyDescent="0.2">
      <c r="A3684" s="1"/>
      <c r="B3684" s="1"/>
      <c r="C3684" s="1"/>
      <c r="D3684" s="2"/>
      <c r="E3684" s="1"/>
      <c r="F3684" s="1"/>
    </row>
    <row r="3685" spans="1:6" x14ac:dyDescent="0.2">
      <c r="A3685" s="1"/>
      <c r="B3685" s="1"/>
      <c r="C3685" s="1"/>
      <c r="D3685" s="2"/>
      <c r="E3685" s="1"/>
      <c r="F3685" s="1"/>
    </row>
    <row r="3686" spans="1:6" x14ac:dyDescent="0.2">
      <c r="A3686" s="1"/>
      <c r="B3686" s="1"/>
      <c r="C3686" s="1"/>
      <c r="D3686" s="2"/>
      <c r="E3686" s="1"/>
      <c r="F3686" s="1"/>
    </row>
    <row r="3687" spans="1:6" x14ac:dyDescent="0.2">
      <c r="A3687" s="1"/>
      <c r="B3687" s="1"/>
      <c r="C3687" s="1"/>
      <c r="D3687" s="2"/>
      <c r="E3687" s="1"/>
      <c r="F3687" s="1"/>
    </row>
    <row r="3688" spans="1:6" x14ac:dyDescent="0.2">
      <c r="A3688" s="1"/>
      <c r="B3688" s="1"/>
      <c r="C3688" s="1"/>
      <c r="D3688" s="2"/>
      <c r="E3688" s="1"/>
      <c r="F3688" s="1"/>
    </row>
    <row r="3689" spans="1:6" x14ac:dyDescent="0.2">
      <c r="A3689" s="1"/>
      <c r="B3689" s="1"/>
      <c r="C3689" s="1"/>
      <c r="D3689" s="2"/>
      <c r="E3689" s="1"/>
      <c r="F3689" s="1"/>
    </row>
    <row r="3690" spans="1:6" x14ac:dyDescent="0.2">
      <c r="A3690" s="1"/>
      <c r="B3690" s="1"/>
      <c r="C3690" s="1"/>
      <c r="D3690" s="2"/>
      <c r="E3690" s="1"/>
      <c r="F3690" s="1"/>
    </row>
    <row r="3691" spans="1:6" x14ac:dyDescent="0.2">
      <c r="A3691" s="1"/>
      <c r="B3691" s="1"/>
      <c r="C3691" s="1"/>
      <c r="D3691" s="2"/>
      <c r="E3691" s="1"/>
      <c r="F3691" s="1"/>
    </row>
    <row r="3692" spans="1:6" x14ac:dyDescent="0.2">
      <c r="A3692" s="1"/>
      <c r="B3692" s="1"/>
      <c r="C3692" s="1"/>
      <c r="D3692" s="2"/>
      <c r="E3692" s="1"/>
      <c r="F3692" s="1"/>
    </row>
    <row r="3693" spans="1:6" x14ac:dyDescent="0.2">
      <c r="A3693" s="1"/>
      <c r="B3693" s="1"/>
      <c r="C3693" s="1"/>
      <c r="D3693" s="2"/>
      <c r="E3693" s="1"/>
      <c r="F3693" s="1"/>
    </row>
    <row r="3694" spans="1:6" x14ac:dyDescent="0.2">
      <c r="A3694" s="1"/>
      <c r="B3694" s="1"/>
      <c r="C3694" s="1"/>
      <c r="D3694" s="2"/>
      <c r="E3694" s="1"/>
      <c r="F3694" s="1"/>
    </row>
    <row r="3695" spans="1:6" x14ac:dyDescent="0.2">
      <c r="A3695" s="1"/>
      <c r="B3695" s="1"/>
      <c r="C3695" s="1"/>
      <c r="D3695" s="2"/>
      <c r="E3695" s="1"/>
      <c r="F3695" s="1"/>
    </row>
    <row r="3696" spans="1:6" x14ac:dyDescent="0.2">
      <c r="A3696" s="1"/>
      <c r="B3696" s="1"/>
      <c r="C3696" s="1"/>
      <c r="D3696" s="2"/>
      <c r="E3696" s="1"/>
      <c r="F3696" s="1"/>
    </row>
    <row r="3697" spans="1:6" x14ac:dyDescent="0.2">
      <c r="A3697" s="1"/>
      <c r="B3697" s="1"/>
      <c r="C3697" s="1"/>
      <c r="D3697" s="2"/>
      <c r="E3697" s="1"/>
      <c r="F3697" s="1"/>
    </row>
    <row r="3698" spans="1:6" x14ac:dyDescent="0.2">
      <c r="A3698" s="1"/>
      <c r="B3698" s="1"/>
      <c r="C3698" s="1"/>
      <c r="D3698" s="2"/>
      <c r="E3698" s="1"/>
      <c r="F3698" s="1"/>
    </row>
    <row r="3699" spans="1:6" x14ac:dyDescent="0.2">
      <c r="A3699" s="1"/>
      <c r="B3699" s="1"/>
      <c r="C3699" s="1"/>
      <c r="D3699" s="2"/>
      <c r="E3699" s="1"/>
      <c r="F3699" s="1"/>
    </row>
    <row r="3700" spans="1:6" x14ac:dyDescent="0.2">
      <c r="A3700" s="1"/>
      <c r="B3700" s="1"/>
      <c r="C3700" s="1"/>
      <c r="D3700" s="2"/>
      <c r="E3700" s="1"/>
      <c r="F3700" s="1"/>
    </row>
    <row r="3701" spans="1:6" x14ac:dyDescent="0.2">
      <c r="A3701" s="1"/>
      <c r="B3701" s="1"/>
      <c r="C3701" s="1"/>
      <c r="D3701" s="2"/>
      <c r="E3701" s="1"/>
      <c r="F3701" s="1"/>
    </row>
    <row r="3702" spans="1:6" x14ac:dyDescent="0.2">
      <c r="A3702" s="1"/>
      <c r="B3702" s="1"/>
      <c r="C3702" s="1"/>
      <c r="D3702" s="2"/>
      <c r="E3702" s="1"/>
      <c r="F3702" s="1"/>
    </row>
    <row r="3703" spans="1:6" x14ac:dyDescent="0.2">
      <c r="A3703" s="1"/>
      <c r="B3703" s="1"/>
      <c r="C3703" s="1"/>
      <c r="D3703" s="2"/>
      <c r="E3703" s="1"/>
      <c r="F3703" s="1"/>
    </row>
    <row r="3704" spans="1:6" x14ac:dyDescent="0.2">
      <c r="A3704" s="1"/>
      <c r="B3704" s="1"/>
      <c r="C3704" s="1"/>
      <c r="D3704" s="2"/>
      <c r="E3704" s="1"/>
      <c r="F3704" s="1"/>
    </row>
    <row r="3705" spans="1:6" x14ac:dyDescent="0.2">
      <c r="A3705" s="1"/>
      <c r="B3705" s="1"/>
      <c r="C3705" s="1"/>
      <c r="D3705" s="2"/>
      <c r="E3705" s="1"/>
      <c r="F3705" s="1"/>
    </row>
    <row r="3706" spans="1:6" x14ac:dyDescent="0.2">
      <c r="A3706" s="1"/>
      <c r="B3706" s="1"/>
      <c r="C3706" s="1"/>
      <c r="D3706" s="2"/>
      <c r="E3706" s="1"/>
      <c r="F3706" s="1"/>
    </row>
    <row r="3707" spans="1:6" x14ac:dyDescent="0.2">
      <c r="A3707" s="1"/>
      <c r="B3707" s="1"/>
      <c r="C3707" s="1"/>
      <c r="D3707" s="2"/>
      <c r="E3707" s="1"/>
      <c r="F3707" s="1"/>
    </row>
    <row r="3708" spans="1:6" x14ac:dyDescent="0.2">
      <c r="A3708" s="1"/>
      <c r="B3708" s="1"/>
      <c r="C3708" s="1"/>
      <c r="D3708" s="2"/>
      <c r="E3708" s="1"/>
      <c r="F3708" s="1"/>
    </row>
    <row r="3709" spans="1:6" x14ac:dyDescent="0.2">
      <c r="A3709" s="1"/>
      <c r="B3709" s="1"/>
      <c r="C3709" s="1"/>
      <c r="D3709" s="2"/>
      <c r="E3709" s="1"/>
      <c r="F3709" s="1"/>
    </row>
    <row r="3710" spans="1:6" x14ac:dyDescent="0.2">
      <c r="A3710" s="1"/>
      <c r="B3710" s="1"/>
      <c r="C3710" s="1"/>
      <c r="D3710" s="2"/>
      <c r="E3710" s="1"/>
      <c r="F3710" s="1"/>
    </row>
    <row r="3711" spans="1:6" x14ac:dyDescent="0.2">
      <c r="A3711" s="1"/>
      <c r="B3711" s="1"/>
      <c r="C3711" s="1"/>
      <c r="D3711" s="2"/>
      <c r="E3711" s="1"/>
      <c r="F3711" s="1"/>
    </row>
    <row r="3712" spans="1:6" x14ac:dyDescent="0.2">
      <c r="A3712" s="1"/>
      <c r="B3712" s="1"/>
      <c r="C3712" s="1"/>
      <c r="D3712" s="2"/>
      <c r="E3712" s="1"/>
      <c r="F3712" s="1"/>
    </row>
    <row r="3713" spans="1:6" x14ac:dyDescent="0.2">
      <c r="A3713" s="1"/>
      <c r="B3713" s="1"/>
      <c r="C3713" s="1"/>
      <c r="D3713" s="2"/>
      <c r="E3713" s="1"/>
      <c r="F3713" s="1"/>
    </row>
    <row r="3714" spans="1:6" x14ac:dyDescent="0.2">
      <c r="A3714" s="1"/>
      <c r="B3714" s="1"/>
      <c r="C3714" s="1"/>
      <c r="D3714" s="2"/>
      <c r="E3714" s="1"/>
      <c r="F3714" s="1"/>
    </row>
    <row r="3715" spans="1:6" x14ac:dyDescent="0.2">
      <c r="A3715" s="1"/>
      <c r="B3715" s="1"/>
      <c r="C3715" s="1"/>
      <c r="D3715" s="2"/>
      <c r="E3715" s="1"/>
      <c r="F3715" s="1"/>
    </row>
    <row r="3716" spans="1:6" x14ac:dyDescent="0.2">
      <c r="A3716" s="1"/>
      <c r="B3716" s="1"/>
      <c r="C3716" s="1"/>
      <c r="D3716" s="2"/>
      <c r="E3716" s="1"/>
      <c r="F3716" s="1"/>
    </row>
    <row r="3717" spans="1:6" x14ac:dyDescent="0.2">
      <c r="A3717" s="1"/>
      <c r="B3717" s="1"/>
      <c r="C3717" s="1"/>
      <c r="D3717" s="2"/>
      <c r="E3717" s="1"/>
      <c r="F3717" s="1"/>
    </row>
    <row r="3718" spans="1:6" x14ac:dyDescent="0.2">
      <c r="A3718" s="1"/>
      <c r="B3718" s="1"/>
      <c r="C3718" s="1"/>
      <c r="D3718" s="2"/>
      <c r="E3718" s="1"/>
      <c r="F3718" s="1"/>
    </row>
    <row r="3719" spans="1:6" x14ac:dyDescent="0.2">
      <c r="A3719" s="1"/>
      <c r="B3719" s="1"/>
      <c r="C3719" s="1"/>
      <c r="D3719" s="2"/>
      <c r="E3719" s="1"/>
      <c r="F3719" s="1"/>
    </row>
    <row r="3720" spans="1:6" x14ac:dyDescent="0.2">
      <c r="A3720" s="1"/>
      <c r="B3720" s="1"/>
      <c r="C3720" s="1"/>
      <c r="D3720" s="2"/>
      <c r="E3720" s="1"/>
      <c r="F3720" s="1"/>
    </row>
    <row r="3721" spans="1:6" x14ac:dyDescent="0.2">
      <c r="A3721" s="1"/>
      <c r="B3721" s="1"/>
      <c r="C3721" s="1"/>
      <c r="D3721" s="2"/>
      <c r="E3721" s="1"/>
      <c r="F3721" s="1"/>
    </row>
    <row r="3722" spans="1:6" x14ac:dyDescent="0.2">
      <c r="A3722" s="1"/>
      <c r="B3722" s="1"/>
      <c r="C3722" s="1"/>
      <c r="D3722" s="2"/>
      <c r="E3722" s="1"/>
      <c r="F3722" s="1"/>
    </row>
    <row r="3723" spans="1:6" x14ac:dyDescent="0.2">
      <c r="A3723" s="1"/>
      <c r="B3723" s="1"/>
      <c r="C3723" s="1"/>
      <c r="D3723" s="2"/>
      <c r="E3723" s="1"/>
      <c r="F3723" s="1"/>
    </row>
    <row r="3724" spans="1:6" x14ac:dyDescent="0.2">
      <c r="A3724" s="1"/>
      <c r="B3724" s="1"/>
      <c r="C3724" s="1"/>
      <c r="D3724" s="2"/>
      <c r="E3724" s="1"/>
      <c r="F3724" s="1"/>
    </row>
    <row r="3725" spans="1:6" x14ac:dyDescent="0.2">
      <c r="A3725" s="1"/>
      <c r="B3725" s="1"/>
      <c r="C3725" s="1"/>
      <c r="D3725" s="2"/>
      <c r="E3725" s="1"/>
      <c r="F3725" s="1"/>
    </row>
    <row r="3726" spans="1:6" x14ac:dyDescent="0.2">
      <c r="A3726" s="1"/>
      <c r="B3726" s="1"/>
      <c r="C3726" s="1"/>
      <c r="D3726" s="2"/>
      <c r="E3726" s="1"/>
      <c r="F3726" s="1"/>
    </row>
    <row r="3727" spans="1:6" x14ac:dyDescent="0.2">
      <c r="A3727" s="1"/>
      <c r="B3727" s="1"/>
      <c r="C3727" s="1"/>
      <c r="D3727" s="2"/>
      <c r="E3727" s="1"/>
      <c r="F3727" s="1"/>
    </row>
    <row r="3728" spans="1:6" x14ac:dyDescent="0.2">
      <c r="A3728" s="1"/>
      <c r="B3728" s="1"/>
      <c r="C3728" s="1"/>
      <c r="D3728" s="2"/>
      <c r="E3728" s="1"/>
      <c r="F3728" s="1"/>
    </row>
    <row r="3729" spans="1:6" x14ac:dyDescent="0.2">
      <c r="A3729" s="1"/>
      <c r="B3729" s="1"/>
      <c r="C3729" s="1"/>
      <c r="D3729" s="2"/>
      <c r="E3729" s="1"/>
      <c r="F3729" s="1"/>
    </row>
    <row r="3730" spans="1:6" x14ac:dyDescent="0.2">
      <c r="A3730" s="1"/>
      <c r="B3730" s="1"/>
      <c r="C3730" s="1"/>
      <c r="D3730" s="2"/>
      <c r="E3730" s="1"/>
      <c r="F3730" s="1"/>
    </row>
    <row r="3731" spans="1:6" x14ac:dyDescent="0.2">
      <c r="A3731" s="1"/>
      <c r="B3731" s="1"/>
      <c r="C3731" s="1"/>
      <c r="D3731" s="2"/>
      <c r="E3731" s="1"/>
      <c r="F3731" s="1"/>
    </row>
    <row r="3732" spans="1:6" x14ac:dyDescent="0.2">
      <c r="A3732" s="1"/>
      <c r="B3732" s="1"/>
      <c r="C3732" s="1"/>
      <c r="D3732" s="2"/>
      <c r="E3732" s="1"/>
      <c r="F3732" s="1"/>
    </row>
    <row r="3733" spans="1:6" x14ac:dyDescent="0.2">
      <c r="A3733" s="1"/>
      <c r="B3733" s="1"/>
      <c r="C3733" s="1"/>
      <c r="D3733" s="2"/>
      <c r="E3733" s="1"/>
      <c r="F3733" s="1"/>
    </row>
    <row r="3734" spans="1:6" x14ac:dyDescent="0.2">
      <c r="A3734" s="1"/>
      <c r="B3734" s="1"/>
      <c r="C3734" s="1"/>
      <c r="D3734" s="2"/>
      <c r="E3734" s="1"/>
      <c r="F3734" s="1"/>
    </row>
    <row r="3735" spans="1:6" x14ac:dyDescent="0.2">
      <c r="A3735" s="1"/>
      <c r="B3735" s="1"/>
      <c r="C3735" s="1"/>
      <c r="D3735" s="2"/>
      <c r="E3735" s="1"/>
      <c r="F3735" s="1"/>
    </row>
    <row r="3736" spans="1:6" x14ac:dyDescent="0.2">
      <c r="A3736" s="1"/>
      <c r="B3736" s="1"/>
      <c r="C3736" s="1"/>
      <c r="D3736" s="2"/>
      <c r="E3736" s="1"/>
      <c r="F3736" s="1"/>
    </row>
    <row r="3737" spans="1:6" x14ac:dyDescent="0.2">
      <c r="A3737" s="1"/>
      <c r="B3737" s="1"/>
      <c r="C3737" s="1"/>
      <c r="D3737" s="2"/>
      <c r="E3737" s="1"/>
      <c r="F3737" s="1"/>
    </row>
    <row r="3738" spans="1:6" x14ac:dyDescent="0.2">
      <c r="A3738" s="1"/>
      <c r="B3738" s="1"/>
      <c r="C3738" s="1"/>
      <c r="D3738" s="2"/>
      <c r="E3738" s="1"/>
      <c r="F3738" s="1"/>
    </row>
    <row r="3739" spans="1:6" x14ac:dyDescent="0.2">
      <c r="A3739" s="1"/>
      <c r="B3739" s="1"/>
      <c r="C3739" s="1"/>
      <c r="D3739" s="2"/>
      <c r="E3739" s="1"/>
      <c r="F3739" s="1"/>
    </row>
    <row r="3740" spans="1:6" x14ac:dyDescent="0.2">
      <c r="A3740" s="1"/>
      <c r="B3740" s="1"/>
      <c r="C3740" s="1"/>
      <c r="D3740" s="2"/>
      <c r="E3740" s="1"/>
      <c r="F3740" s="1"/>
    </row>
    <row r="3741" spans="1:6" x14ac:dyDescent="0.2">
      <c r="A3741" s="1"/>
      <c r="B3741" s="1"/>
      <c r="C3741" s="1"/>
      <c r="D3741" s="2"/>
      <c r="E3741" s="1"/>
      <c r="F3741" s="1"/>
    </row>
    <row r="3742" spans="1:6" x14ac:dyDescent="0.2">
      <c r="A3742" s="1"/>
      <c r="B3742" s="1"/>
      <c r="C3742" s="1"/>
      <c r="D3742" s="2"/>
      <c r="E3742" s="1"/>
      <c r="F3742" s="1"/>
    </row>
    <row r="3743" spans="1:6" x14ac:dyDescent="0.2">
      <c r="A3743" s="1"/>
      <c r="B3743" s="1"/>
      <c r="C3743" s="1"/>
      <c r="D3743" s="2"/>
      <c r="E3743" s="1"/>
      <c r="F3743" s="1"/>
    </row>
    <row r="3744" spans="1:6" x14ac:dyDescent="0.2">
      <c r="A3744" s="1"/>
      <c r="B3744" s="1"/>
      <c r="C3744" s="1"/>
      <c r="D3744" s="2"/>
      <c r="E3744" s="1"/>
      <c r="F3744" s="1"/>
    </row>
    <row r="3745" spans="1:6" x14ac:dyDescent="0.2">
      <c r="A3745" s="1"/>
      <c r="B3745" s="1"/>
      <c r="C3745" s="1"/>
      <c r="D3745" s="2"/>
      <c r="E3745" s="1"/>
      <c r="F3745" s="1"/>
    </row>
    <row r="3746" spans="1:6" x14ac:dyDescent="0.2">
      <c r="A3746" s="1"/>
      <c r="B3746" s="1"/>
      <c r="C3746" s="1"/>
      <c r="D3746" s="2"/>
      <c r="E3746" s="1"/>
      <c r="F3746" s="1"/>
    </row>
    <row r="3747" spans="1:6" x14ac:dyDescent="0.2">
      <c r="A3747" s="1"/>
      <c r="B3747" s="1"/>
      <c r="C3747" s="1"/>
      <c r="D3747" s="2"/>
      <c r="E3747" s="1"/>
      <c r="F3747" s="1"/>
    </row>
    <row r="3748" spans="1:6" x14ac:dyDescent="0.2">
      <c r="A3748" s="1"/>
      <c r="B3748" s="1"/>
      <c r="C3748" s="1"/>
      <c r="D3748" s="2"/>
      <c r="E3748" s="1"/>
      <c r="F3748" s="1"/>
    </row>
    <row r="3749" spans="1:6" x14ac:dyDescent="0.2">
      <c r="A3749" s="1"/>
      <c r="B3749" s="1"/>
      <c r="C3749" s="1"/>
      <c r="D3749" s="2"/>
      <c r="E3749" s="1"/>
      <c r="F3749" s="1"/>
    </row>
    <row r="3750" spans="1:6" x14ac:dyDescent="0.2">
      <c r="A3750" s="1"/>
      <c r="B3750" s="1"/>
      <c r="C3750" s="1"/>
      <c r="D3750" s="2"/>
      <c r="E3750" s="1"/>
      <c r="F3750" s="1"/>
    </row>
    <row r="3751" spans="1:6" x14ac:dyDescent="0.2">
      <c r="A3751" s="1"/>
      <c r="B3751" s="1"/>
      <c r="C3751" s="1"/>
      <c r="D3751" s="2"/>
      <c r="E3751" s="1"/>
      <c r="F3751" s="1"/>
    </row>
    <row r="3752" spans="1:6" x14ac:dyDescent="0.2">
      <c r="A3752" s="1"/>
      <c r="B3752" s="1"/>
      <c r="C3752" s="1"/>
      <c r="D3752" s="2"/>
      <c r="E3752" s="1"/>
      <c r="F3752" s="1"/>
    </row>
    <row r="3753" spans="1:6" x14ac:dyDescent="0.2">
      <c r="A3753" s="1"/>
      <c r="B3753" s="1"/>
      <c r="C3753" s="1"/>
      <c r="D3753" s="2"/>
      <c r="E3753" s="1"/>
      <c r="F3753" s="1"/>
    </row>
    <row r="3754" spans="1:6" x14ac:dyDescent="0.2">
      <c r="A3754" s="1"/>
      <c r="B3754" s="1"/>
      <c r="C3754" s="1"/>
      <c r="D3754" s="2"/>
      <c r="E3754" s="1"/>
      <c r="F3754" s="1"/>
    </row>
    <row r="3755" spans="1:6" x14ac:dyDescent="0.2">
      <c r="A3755" s="1"/>
      <c r="B3755" s="1"/>
      <c r="C3755" s="1"/>
      <c r="D3755" s="2"/>
      <c r="E3755" s="1"/>
      <c r="F3755" s="1"/>
    </row>
    <row r="3756" spans="1:6" x14ac:dyDescent="0.2">
      <c r="A3756" s="1"/>
      <c r="B3756" s="1"/>
      <c r="C3756" s="1"/>
      <c r="D3756" s="2"/>
      <c r="E3756" s="1"/>
      <c r="F3756" s="1"/>
    </row>
    <row r="3757" spans="1:6" x14ac:dyDescent="0.2">
      <c r="A3757" s="1"/>
      <c r="B3757" s="1"/>
      <c r="C3757" s="1"/>
      <c r="D3757" s="2"/>
      <c r="E3757" s="1"/>
      <c r="F3757" s="1"/>
    </row>
    <row r="3758" spans="1:6" x14ac:dyDescent="0.2">
      <c r="A3758" s="1"/>
      <c r="B3758" s="1"/>
      <c r="C3758" s="1"/>
      <c r="D3758" s="2"/>
      <c r="E3758" s="1"/>
      <c r="F3758" s="1"/>
    </row>
    <row r="3759" spans="1:6" x14ac:dyDescent="0.2">
      <c r="A3759" s="1"/>
      <c r="B3759" s="1"/>
      <c r="C3759" s="1"/>
      <c r="D3759" s="2"/>
      <c r="E3759" s="1"/>
      <c r="F3759" s="1"/>
    </row>
    <row r="3760" spans="1:6" x14ac:dyDescent="0.2">
      <c r="A3760" s="1"/>
      <c r="B3760" s="1"/>
      <c r="C3760" s="1"/>
      <c r="D3760" s="2"/>
      <c r="E3760" s="1"/>
      <c r="F3760" s="1"/>
    </row>
    <row r="3761" spans="1:6" x14ac:dyDescent="0.2">
      <c r="A3761" s="1"/>
      <c r="B3761" s="1"/>
      <c r="C3761" s="1"/>
      <c r="D3761" s="2"/>
      <c r="E3761" s="1"/>
      <c r="F3761" s="1"/>
    </row>
    <row r="3762" spans="1:6" x14ac:dyDescent="0.2">
      <c r="A3762" s="1"/>
      <c r="B3762" s="1"/>
      <c r="C3762" s="1"/>
      <c r="D3762" s="2"/>
      <c r="E3762" s="1"/>
      <c r="F3762" s="1"/>
    </row>
    <row r="3763" spans="1:6" x14ac:dyDescent="0.2">
      <c r="A3763" s="1"/>
      <c r="B3763" s="1"/>
      <c r="C3763" s="1"/>
      <c r="D3763" s="2"/>
      <c r="E3763" s="1"/>
      <c r="F3763" s="1"/>
    </row>
    <row r="3764" spans="1:6" x14ac:dyDescent="0.2">
      <c r="A3764" s="1"/>
      <c r="B3764" s="1"/>
      <c r="C3764" s="1"/>
      <c r="D3764" s="2"/>
      <c r="E3764" s="1"/>
      <c r="F3764" s="1"/>
    </row>
    <row r="3765" spans="1:6" x14ac:dyDescent="0.2">
      <c r="A3765" s="1"/>
      <c r="B3765" s="1"/>
      <c r="C3765" s="1"/>
      <c r="D3765" s="2"/>
      <c r="E3765" s="1"/>
      <c r="F3765" s="1"/>
    </row>
    <row r="3766" spans="1:6" x14ac:dyDescent="0.2">
      <c r="A3766" s="1"/>
      <c r="B3766" s="1"/>
      <c r="C3766" s="1"/>
      <c r="D3766" s="2"/>
      <c r="E3766" s="1"/>
      <c r="F3766" s="1"/>
    </row>
    <row r="3767" spans="1:6" x14ac:dyDescent="0.2">
      <c r="A3767" s="1"/>
      <c r="B3767" s="1"/>
      <c r="C3767" s="1"/>
      <c r="D3767" s="2"/>
      <c r="E3767" s="1"/>
      <c r="F3767" s="1"/>
    </row>
    <row r="3768" spans="1:6" x14ac:dyDescent="0.2">
      <c r="A3768" s="1"/>
      <c r="B3768" s="1"/>
      <c r="C3768" s="1"/>
      <c r="D3768" s="2"/>
      <c r="E3768" s="1"/>
      <c r="F3768" s="1"/>
    </row>
    <row r="3769" spans="1:6" x14ac:dyDescent="0.2">
      <c r="A3769" s="1"/>
      <c r="B3769" s="1"/>
      <c r="C3769" s="1"/>
      <c r="D3769" s="2"/>
      <c r="E3769" s="1"/>
      <c r="F3769" s="1"/>
    </row>
    <row r="3770" spans="1:6" x14ac:dyDescent="0.2">
      <c r="A3770" s="1"/>
      <c r="B3770" s="1"/>
      <c r="C3770" s="1"/>
      <c r="D3770" s="2"/>
      <c r="E3770" s="1"/>
      <c r="F3770" s="1"/>
    </row>
    <row r="3771" spans="1:6" x14ac:dyDescent="0.2">
      <c r="A3771" s="1"/>
      <c r="B3771" s="1"/>
      <c r="C3771" s="1"/>
      <c r="D3771" s="2"/>
      <c r="E3771" s="1"/>
      <c r="F3771" s="1"/>
    </row>
    <row r="3772" spans="1:6" x14ac:dyDescent="0.2">
      <c r="A3772" s="1"/>
      <c r="B3772" s="1"/>
      <c r="C3772" s="1"/>
      <c r="D3772" s="2"/>
      <c r="E3772" s="1"/>
      <c r="F3772" s="1"/>
    </row>
    <row r="3773" spans="1:6" x14ac:dyDescent="0.2">
      <c r="A3773" s="1"/>
      <c r="B3773" s="1"/>
      <c r="C3773" s="1"/>
      <c r="D3773" s="2"/>
      <c r="E3773" s="1"/>
      <c r="F3773" s="1"/>
    </row>
    <row r="3774" spans="1:6" x14ac:dyDescent="0.2">
      <c r="A3774" s="1"/>
      <c r="B3774" s="1"/>
      <c r="C3774" s="1"/>
      <c r="D3774" s="2"/>
      <c r="E3774" s="1"/>
      <c r="F3774" s="1"/>
    </row>
    <row r="3775" spans="1:6" x14ac:dyDescent="0.2">
      <c r="A3775" s="1"/>
      <c r="B3775" s="1"/>
      <c r="C3775" s="1"/>
      <c r="D3775" s="2"/>
      <c r="E3775" s="1"/>
      <c r="F3775" s="1"/>
    </row>
    <row r="3776" spans="1:6" x14ac:dyDescent="0.2">
      <c r="A3776" s="1"/>
      <c r="B3776" s="1"/>
      <c r="C3776" s="1"/>
      <c r="D3776" s="2"/>
      <c r="E3776" s="1"/>
      <c r="F3776" s="1"/>
    </row>
    <row r="3777" spans="1:6" x14ac:dyDescent="0.2">
      <c r="A3777" s="1"/>
      <c r="B3777" s="1"/>
      <c r="C3777" s="1"/>
      <c r="D3777" s="2"/>
      <c r="E3777" s="1"/>
      <c r="F3777" s="1"/>
    </row>
    <row r="3778" spans="1:6" x14ac:dyDescent="0.2">
      <c r="A3778" s="1"/>
      <c r="B3778" s="1"/>
      <c r="C3778" s="1"/>
      <c r="D3778" s="2"/>
      <c r="E3778" s="1"/>
      <c r="F3778" s="1"/>
    </row>
    <row r="3779" spans="1:6" x14ac:dyDescent="0.2">
      <c r="A3779" s="1"/>
      <c r="B3779" s="1"/>
      <c r="C3779" s="1"/>
      <c r="D3779" s="2"/>
      <c r="E3779" s="1"/>
      <c r="F3779" s="1"/>
    </row>
    <row r="3780" spans="1:6" x14ac:dyDescent="0.2">
      <c r="A3780" s="1"/>
      <c r="B3780" s="1"/>
      <c r="C3780" s="1"/>
      <c r="D3780" s="2"/>
      <c r="E3780" s="1"/>
      <c r="F3780" s="1"/>
    </row>
    <row r="3781" spans="1:6" x14ac:dyDescent="0.2">
      <c r="A3781" s="1"/>
      <c r="B3781" s="1"/>
      <c r="C3781" s="1"/>
      <c r="D3781" s="2"/>
      <c r="E3781" s="1"/>
      <c r="F3781" s="1"/>
    </row>
    <row r="3782" spans="1:6" x14ac:dyDescent="0.2">
      <c r="A3782" s="1"/>
      <c r="B3782" s="1"/>
      <c r="C3782" s="1"/>
      <c r="D3782" s="2"/>
      <c r="E3782" s="1"/>
      <c r="F3782" s="1"/>
    </row>
    <row r="3783" spans="1:6" x14ac:dyDescent="0.2">
      <c r="A3783" s="1"/>
      <c r="B3783" s="1"/>
      <c r="C3783" s="1"/>
      <c r="D3783" s="2"/>
      <c r="E3783" s="1"/>
      <c r="F3783" s="1"/>
    </row>
    <row r="3784" spans="1:6" x14ac:dyDescent="0.2">
      <c r="A3784" s="1"/>
      <c r="B3784" s="1"/>
      <c r="C3784" s="1"/>
      <c r="D3784" s="2"/>
      <c r="E3784" s="1"/>
      <c r="F3784" s="1"/>
    </row>
    <row r="3785" spans="1:6" x14ac:dyDescent="0.2">
      <c r="A3785" s="1"/>
      <c r="B3785" s="1"/>
      <c r="C3785" s="1"/>
      <c r="D3785" s="2"/>
      <c r="E3785" s="1"/>
      <c r="F3785" s="1"/>
    </row>
    <row r="3786" spans="1:6" x14ac:dyDescent="0.2">
      <c r="A3786" s="1"/>
      <c r="B3786" s="1"/>
      <c r="C3786" s="1"/>
      <c r="D3786" s="2"/>
      <c r="E3786" s="1"/>
      <c r="F3786" s="1"/>
    </row>
    <row r="3787" spans="1:6" x14ac:dyDescent="0.2">
      <c r="A3787" s="1"/>
      <c r="B3787" s="1"/>
      <c r="C3787" s="1"/>
      <c r="D3787" s="2"/>
      <c r="E3787" s="1"/>
      <c r="F3787" s="1"/>
    </row>
    <row r="3788" spans="1:6" x14ac:dyDescent="0.2">
      <c r="A3788" s="1"/>
      <c r="B3788" s="1"/>
      <c r="C3788" s="1"/>
      <c r="D3788" s="2"/>
      <c r="E3788" s="1"/>
      <c r="F3788" s="1"/>
    </row>
    <row r="3789" spans="1:6" x14ac:dyDescent="0.2">
      <c r="A3789" s="1"/>
      <c r="B3789" s="1"/>
      <c r="C3789" s="1"/>
      <c r="D3789" s="2"/>
      <c r="E3789" s="1"/>
      <c r="F3789" s="1"/>
    </row>
    <row r="3790" spans="1:6" x14ac:dyDescent="0.2">
      <c r="A3790" s="1"/>
      <c r="B3790" s="1"/>
      <c r="C3790" s="1"/>
      <c r="D3790" s="2"/>
      <c r="E3790" s="1"/>
      <c r="F3790" s="1"/>
    </row>
    <row r="3791" spans="1:6" x14ac:dyDescent="0.2">
      <c r="A3791" s="1"/>
      <c r="B3791" s="1"/>
      <c r="C3791" s="1"/>
      <c r="D3791" s="2"/>
      <c r="E3791" s="1"/>
      <c r="F3791" s="1"/>
    </row>
    <row r="3792" spans="1:6" x14ac:dyDescent="0.2">
      <c r="A3792" s="1"/>
      <c r="B3792" s="1"/>
      <c r="C3792" s="1"/>
      <c r="D3792" s="2"/>
      <c r="E3792" s="1"/>
      <c r="F3792" s="1"/>
    </row>
    <row r="3793" spans="1:6" x14ac:dyDescent="0.2">
      <c r="A3793" s="1"/>
      <c r="B3793" s="1"/>
      <c r="C3793" s="1"/>
      <c r="D3793" s="2"/>
      <c r="E3793" s="1"/>
      <c r="F3793" s="1"/>
    </row>
    <row r="3794" spans="1:6" x14ac:dyDescent="0.2">
      <c r="A3794" s="1"/>
      <c r="B3794" s="1"/>
      <c r="C3794" s="1"/>
      <c r="D3794" s="2"/>
      <c r="E3794" s="1"/>
      <c r="F3794" s="1"/>
    </row>
    <row r="3795" spans="1:6" x14ac:dyDescent="0.2">
      <c r="A3795" s="1"/>
      <c r="B3795" s="1"/>
      <c r="C3795" s="1"/>
      <c r="D3795" s="2"/>
      <c r="E3795" s="1"/>
      <c r="F3795" s="1"/>
    </row>
    <row r="3796" spans="1:6" x14ac:dyDescent="0.2">
      <c r="A3796" s="1"/>
      <c r="B3796" s="1"/>
      <c r="C3796" s="1"/>
      <c r="D3796" s="2"/>
      <c r="E3796" s="1"/>
      <c r="F3796" s="1"/>
    </row>
    <row r="3797" spans="1:6" x14ac:dyDescent="0.2">
      <c r="A3797" s="1"/>
      <c r="B3797" s="1"/>
      <c r="C3797" s="1"/>
      <c r="D3797" s="2"/>
      <c r="E3797" s="1"/>
      <c r="F3797" s="1"/>
    </row>
    <row r="3798" spans="1:6" x14ac:dyDescent="0.2">
      <c r="A3798" s="1"/>
      <c r="B3798" s="1"/>
      <c r="C3798" s="1"/>
      <c r="D3798" s="2"/>
      <c r="E3798" s="1"/>
      <c r="F3798" s="1"/>
    </row>
    <row r="3799" spans="1:6" x14ac:dyDescent="0.2">
      <c r="A3799" s="1"/>
      <c r="B3799" s="1"/>
      <c r="C3799" s="1"/>
      <c r="D3799" s="2"/>
      <c r="E3799" s="1"/>
      <c r="F3799" s="1"/>
    </row>
    <row r="3800" spans="1:6" x14ac:dyDescent="0.2">
      <c r="A3800" s="1"/>
      <c r="B3800" s="1"/>
      <c r="C3800" s="1"/>
      <c r="D3800" s="2"/>
      <c r="E3800" s="1"/>
      <c r="F3800" s="1"/>
    </row>
    <row r="3801" spans="1:6" x14ac:dyDescent="0.2">
      <c r="A3801" s="1"/>
      <c r="B3801" s="1"/>
      <c r="C3801" s="1"/>
      <c r="D3801" s="2"/>
      <c r="E3801" s="1"/>
      <c r="F3801" s="1"/>
    </row>
    <row r="3802" spans="1:6" x14ac:dyDescent="0.2">
      <c r="A3802" s="1"/>
      <c r="B3802" s="1"/>
      <c r="C3802" s="1"/>
      <c r="D3802" s="2"/>
      <c r="E3802" s="1"/>
      <c r="F3802" s="1"/>
    </row>
    <row r="3803" spans="1:6" x14ac:dyDescent="0.2">
      <c r="A3803" s="1"/>
      <c r="B3803" s="1"/>
      <c r="C3803" s="1"/>
      <c r="D3803" s="2"/>
      <c r="E3803" s="1"/>
      <c r="F3803" s="1"/>
    </row>
    <row r="3804" spans="1:6" x14ac:dyDescent="0.2">
      <c r="A3804" s="1"/>
      <c r="B3804" s="1"/>
      <c r="C3804" s="1"/>
      <c r="D3804" s="2"/>
      <c r="E3804" s="1"/>
      <c r="F3804" s="1"/>
    </row>
    <row r="3805" spans="1:6" x14ac:dyDescent="0.2">
      <c r="A3805" s="1"/>
      <c r="B3805" s="1"/>
      <c r="C3805" s="1"/>
      <c r="D3805" s="2"/>
      <c r="E3805" s="1"/>
      <c r="F3805" s="1"/>
    </row>
    <row r="3806" spans="1:6" x14ac:dyDescent="0.2">
      <c r="A3806" s="1"/>
      <c r="B3806" s="1"/>
      <c r="C3806" s="1"/>
      <c r="D3806" s="2"/>
      <c r="E3806" s="1"/>
      <c r="F3806" s="1"/>
    </row>
    <row r="3807" spans="1:6" x14ac:dyDescent="0.2">
      <c r="A3807" s="1"/>
      <c r="B3807" s="1"/>
      <c r="C3807" s="1"/>
      <c r="D3807" s="2"/>
      <c r="E3807" s="1"/>
      <c r="F3807" s="1"/>
    </row>
    <row r="3808" spans="1:6" x14ac:dyDescent="0.2">
      <c r="A3808" s="1"/>
      <c r="B3808" s="1"/>
      <c r="C3808" s="1"/>
      <c r="D3808" s="2"/>
      <c r="E3808" s="1"/>
      <c r="F3808" s="1"/>
    </row>
    <row r="3809" spans="1:6" x14ac:dyDescent="0.2">
      <c r="A3809" s="1"/>
      <c r="B3809" s="1"/>
      <c r="C3809" s="1"/>
      <c r="D3809" s="2"/>
      <c r="E3809" s="1"/>
      <c r="F3809" s="1"/>
    </row>
    <row r="3810" spans="1:6" x14ac:dyDescent="0.2">
      <c r="A3810" s="1"/>
      <c r="B3810" s="1"/>
      <c r="C3810" s="1"/>
      <c r="D3810" s="2"/>
      <c r="E3810" s="1"/>
      <c r="F3810" s="1"/>
    </row>
    <row r="3811" spans="1:6" x14ac:dyDescent="0.2">
      <c r="A3811" s="1"/>
      <c r="B3811" s="1"/>
      <c r="C3811" s="1"/>
      <c r="D3811" s="2"/>
      <c r="E3811" s="1"/>
      <c r="F3811" s="1"/>
    </row>
    <row r="3812" spans="1:6" x14ac:dyDescent="0.2">
      <c r="A3812" s="1"/>
      <c r="B3812" s="1"/>
      <c r="C3812" s="1"/>
      <c r="D3812" s="2"/>
      <c r="E3812" s="1"/>
      <c r="F3812" s="1"/>
    </row>
    <row r="3813" spans="1:6" x14ac:dyDescent="0.2">
      <c r="A3813" s="1"/>
      <c r="B3813" s="1"/>
      <c r="C3813" s="1"/>
      <c r="D3813" s="2"/>
      <c r="E3813" s="1"/>
      <c r="F3813" s="1"/>
    </row>
    <row r="3814" spans="1:6" x14ac:dyDescent="0.2">
      <c r="A3814" s="1"/>
      <c r="B3814" s="1"/>
      <c r="C3814" s="1"/>
      <c r="D3814" s="2"/>
      <c r="E3814" s="1"/>
      <c r="F3814" s="1"/>
    </row>
    <row r="3815" spans="1:6" x14ac:dyDescent="0.2">
      <c r="A3815" s="1"/>
      <c r="B3815" s="1"/>
      <c r="C3815" s="1"/>
      <c r="D3815" s="2"/>
      <c r="E3815" s="1"/>
      <c r="F3815" s="1"/>
    </row>
    <row r="3816" spans="1:6" x14ac:dyDescent="0.2">
      <c r="A3816" s="1"/>
      <c r="B3816" s="1"/>
      <c r="C3816" s="1"/>
      <c r="D3816" s="2"/>
      <c r="E3816" s="1"/>
      <c r="F3816" s="1"/>
    </row>
    <row r="3817" spans="1:6" x14ac:dyDescent="0.2">
      <c r="A3817" s="1"/>
      <c r="B3817" s="1"/>
      <c r="C3817" s="1"/>
      <c r="D3817" s="2"/>
      <c r="E3817" s="1"/>
      <c r="F3817" s="1"/>
    </row>
    <row r="3818" spans="1:6" x14ac:dyDescent="0.2">
      <c r="A3818" s="1"/>
      <c r="B3818" s="1"/>
      <c r="C3818" s="1"/>
      <c r="D3818" s="2"/>
      <c r="E3818" s="1"/>
      <c r="F3818" s="1"/>
    </row>
    <row r="3819" spans="1:6" x14ac:dyDescent="0.2">
      <c r="A3819" s="1"/>
      <c r="B3819" s="1"/>
      <c r="C3819" s="1"/>
      <c r="D3819" s="2"/>
      <c r="E3819" s="1"/>
      <c r="F3819" s="1"/>
    </row>
    <row r="3820" spans="1:6" x14ac:dyDescent="0.2">
      <c r="A3820" s="1"/>
      <c r="B3820" s="1"/>
      <c r="C3820" s="1"/>
      <c r="D3820" s="2"/>
      <c r="E3820" s="1"/>
      <c r="F3820" s="1"/>
    </row>
    <row r="3821" spans="1:6" x14ac:dyDescent="0.2">
      <c r="A3821" s="1"/>
      <c r="B3821" s="1"/>
      <c r="C3821" s="1"/>
      <c r="D3821" s="2"/>
      <c r="E3821" s="1"/>
      <c r="F3821" s="1"/>
    </row>
    <row r="3822" spans="1:6" x14ac:dyDescent="0.2">
      <c r="A3822" s="1"/>
      <c r="B3822" s="1"/>
      <c r="C3822" s="1"/>
      <c r="D3822" s="2"/>
      <c r="E3822" s="1"/>
      <c r="F3822" s="1"/>
    </row>
    <row r="3823" spans="1:6" x14ac:dyDescent="0.2">
      <c r="A3823" s="1"/>
      <c r="B3823" s="1"/>
      <c r="C3823" s="1"/>
      <c r="D3823" s="2"/>
      <c r="E3823" s="1"/>
      <c r="F3823" s="1"/>
    </row>
    <row r="3824" spans="1:6" x14ac:dyDescent="0.2">
      <c r="A3824" s="1"/>
      <c r="B3824" s="1"/>
      <c r="C3824" s="1"/>
      <c r="D3824" s="2"/>
      <c r="E3824" s="1"/>
      <c r="F3824" s="1"/>
    </row>
    <row r="3825" spans="1:6" x14ac:dyDescent="0.2">
      <c r="A3825" s="1"/>
      <c r="B3825" s="1"/>
      <c r="C3825" s="1"/>
      <c r="D3825" s="2"/>
      <c r="E3825" s="1"/>
      <c r="F3825" s="1"/>
    </row>
    <row r="3826" spans="1:6" x14ac:dyDescent="0.2">
      <c r="A3826" s="1"/>
      <c r="B3826" s="1"/>
      <c r="C3826" s="1"/>
      <c r="D3826" s="2"/>
      <c r="E3826" s="1"/>
      <c r="F3826" s="1"/>
    </row>
    <row r="3827" spans="1:6" x14ac:dyDescent="0.2">
      <c r="A3827" s="1"/>
      <c r="B3827" s="1"/>
      <c r="C3827" s="1"/>
      <c r="D3827" s="2"/>
      <c r="E3827" s="1"/>
      <c r="F3827" s="1"/>
    </row>
    <row r="3828" spans="1:6" x14ac:dyDescent="0.2">
      <c r="A3828" s="1"/>
      <c r="B3828" s="1"/>
      <c r="C3828" s="1"/>
      <c r="D3828" s="2"/>
      <c r="E3828" s="1"/>
      <c r="F3828" s="1"/>
    </row>
    <row r="3829" spans="1:6" x14ac:dyDescent="0.2">
      <c r="A3829" s="1"/>
      <c r="B3829" s="1"/>
      <c r="C3829" s="1"/>
      <c r="D3829" s="2"/>
      <c r="E3829" s="1"/>
      <c r="F3829" s="1"/>
    </row>
    <row r="3830" spans="1:6" x14ac:dyDescent="0.2">
      <c r="A3830" s="1"/>
      <c r="B3830" s="1"/>
      <c r="C3830" s="1"/>
      <c r="D3830" s="2"/>
      <c r="E3830" s="1"/>
      <c r="F3830" s="1"/>
    </row>
    <row r="3831" spans="1:6" x14ac:dyDescent="0.2">
      <c r="A3831" s="1"/>
      <c r="B3831" s="1"/>
      <c r="C3831" s="1"/>
      <c r="D3831" s="2"/>
      <c r="E3831" s="1"/>
      <c r="F3831" s="1"/>
    </row>
    <row r="3832" spans="1:6" x14ac:dyDescent="0.2">
      <c r="A3832" s="1"/>
      <c r="B3832" s="1"/>
      <c r="C3832" s="1"/>
      <c r="D3832" s="2"/>
      <c r="E3832" s="1"/>
      <c r="F3832" s="1"/>
    </row>
    <row r="3833" spans="1:6" x14ac:dyDescent="0.2">
      <c r="A3833" s="1"/>
      <c r="B3833" s="1"/>
      <c r="C3833" s="1"/>
      <c r="D3833" s="2"/>
      <c r="E3833" s="1"/>
      <c r="F3833" s="1"/>
    </row>
    <row r="3834" spans="1:6" x14ac:dyDescent="0.2">
      <c r="A3834" s="1"/>
      <c r="B3834" s="1"/>
      <c r="C3834" s="1"/>
      <c r="D3834" s="2"/>
      <c r="E3834" s="1"/>
      <c r="F3834" s="1"/>
    </row>
    <row r="3835" spans="1:6" x14ac:dyDescent="0.2">
      <c r="A3835" s="1"/>
      <c r="B3835" s="1"/>
      <c r="C3835" s="1"/>
      <c r="D3835" s="2"/>
      <c r="E3835" s="1"/>
      <c r="F3835" s="1"/>
    </row>
    <row r="3836" spans="1:6" x14ac:dyDescent="0.2">
      <c r="A3836" s="1"/>
      <c r="B3836" s="1"/>
      <c r="C3836" s="1"/>
      <c r="D3836" s="2"/>
      <c r="E3836" s="1"/>
      <c r="F3836" s="1"/>
    </row>
    <row r="3837" spans="1:6" x14ac:dyDescent="0.2">
      <c r="A3837" s="1"/>
      <c r="B3837" s="1"/>
      <c r="C3837" s="1"/>
      <c r="D3837" s="2"/>
      <c r="E3837" s="1"/>
      <c r="F3837" s="1"/>
    </row>
    <row r="3838" spans="1:6" x14ac:dyDescent="0.2">
      <c r="A3838" s="1"/>
      <c r="B3838" s="1"/>
      <c r="C3838" s="1"/>
      <c r="D3838" s="2"/>
      <c r="E3838" s="1"/>
      <c r="F3838" s="1"/>
    </row>
    <row r="3839" spans="1:6" x14ac:dyDescent="0.2">
      <c r="A3839" s="1"/>
      <c r="B3839" s="1"/>
      <c r="C3839" s="1"/>
      <c r="D3839" s="2"/>
      <c r="E3839" s="1"/>
      <c r="F3839" s="1"/>
    </row>
    <row r="3840" spans="1:6" x14ac:dyDescent="0.2">
      <c r="A3840" s="1"/>
      <c r="B3840" s="1"/>
      <c r="C3840" s="1"/>
      <c r="D3840" s="2"/>
      <c r="E3840" s="1"/>
      <c r="F3840" s="1"/>
    </row>
    <row r="3841" spans="1:6" x14ac:dyDescent="0.2">
      <c r="A3841" s="1"/>
      <c r="B3841" s="1"/>
      <c r="C3841" s="1"/>
      <c r="D3841" s="2"/>
      <c r="E3841" s="1"/>
      <c r="F3841" s="1"/>
    </row>
    <row r="3842" spans="1:6" x14ac:dyDescent="0.2">
      <c r="A3842" s="1"/>
      <c r="B3842" s="1"/>
      <c r="C3842" s="1"/>
      <c r="D3842" s="2"/>
      <c r="E3842" s="1"/>
      <c r="F3842" s="1"/>
    </row>
    <row r="3843" spans="1:6" x14ac:dyDescent="0.2">
      <c r="A3843" s="1"/>
      <c r="B3843" s="1"/>
      <c r="C3843" s="1"/>
      <c r="D3843" s="2"/>
      <c r="E3843" s="1"/>
      <c r="F3843" s="1"/>
    </row>
    <row r="3844" spans="1:6" x14ac:dyDescent="0.2">
      <c r="A3844" s="1"/>
      <c r="B3844" s="1"/>
      <c r="C3844" s="1"/>
      <c r="D3844" s="2"/>
      <c r="E3844" s="1"/>
      <c r="F3844" s="1"/>
    </row>
    <row r="3845" spans="1:6" x14ac:dyDescent="0.2">
      <c r="A3845" s="1"/>
      <c r="B3845" s="1"/>
      <c r="C3845" s="1"/>
      <c r="D3845" s="2"/>
      <c r="E3845" s="1"/>
      <c r="F3845" s="1"/>
    </row>
    <row r="3846" spans="1:6" x14ac:dyDescent="0.2">
      <c r="A3846" s="1"/>
      <c r="B3846" s="1"/>
      <c r="C3846" s="1"/>
      <c r="D3846" s="2"/>
      <c r="E3846" s="1"/>
      <c r="F3846" s="1"/>
    </row>
    <row r="3847" spans="1:6" x14ac:dyDescent="0.2">
      <c r="A3847" s="1"/>
      <c r="B3847" s="1"/>
      <c r="C3847" s="1"/>
      <c r="D3847" s="2"/>
      <c r="E3847" s="1"/>
      <c r="F3847" s="1"/>
    </row>
    <row r="3848" spans="1:6" x14ac:dyDescent="0.2">
      <c r="A3848" s="1"/>
      <c r="B3848" s="1"/>
      <c r="C3848" s="1"/>
      <c r="D3848" s="2"/>
      <c r="E3848" s="1"/>
      <c r="F3848" s="1"/>
    </row>
    <row r="3849" spans="1:6" x14ac:dyDescent="0.2">
      <c r="A3849" s="1"/>
      <c r="B3849" s="1"/>
      <c r="C3849" s="1"/>
      <c r="D3849" s="2"/>
      <c r="E3849" s="1"/>
      <c r="F3849" s="1"/>
    </row>
    <row r="3850" spans="1:6" x14ac:dyDescent="0.2">
      <c r="A3850" s="1"/>
      <c r="B3850" s="1"/>
      <c r="C3850" s="1"/>
      <c r="D3850" s="2"/>
      <c r="E3850" s="1"/>
      <c r="F3850" s="1"/>
    </row>
    <row r="3851" spans="1:6" x14ac:dyDescent="0.2">
      <c r="A3851" s="1"/>
      <c r="B3851" s="1"/>
      <c r="C3851" s="1"/>
      <c r="D3851" s="2"/>
      <c r="E3851" s="1"/>
      <c r="F3851" s="1"/>
    </row>
    <row r="3852" spans="1:6" x14ac:dyDescent="0.2">
      <c r="A3852" s="1"/>
      <c r="B3852" s="1"/>
      <c r="C3852" s="1"/>
      <c r="D3852" s="2"/>
      <c r="E3852" s="1"/>
      <c r="F3852" s="1"/>
    </row>
    <row r="3853" spans="1:6" x14ac:dyDescent="0.2">
      <c r="A3853" s="1"/>
      <c r="B3853" s="1"/>
      <c r="C3853" s="1"/>
      <c r="D3853" s="2"/>
      <c r="E3853" s="1"/>
      <c r="F3853" s="1"/>
    </row>
    <row r="3854" spans="1:6" x14ac:dyDescent="0.2">
      <c r="A3854" s="1"/>
      <c r="B3854" s="1"/>
      <c r="C3854" s="1"/>
      <c r="D3854" s="2"/>
      <c r="E3854" s="1"/>
      <c r="F3854" s="1"/>
    </row>
    <row r="3855" spans="1:6" x14ac:dyDescent="0.2">
      <c r="A3855" s="1"/>
      <c r="B3855" s="1"/>
      <c r="C3855" s="1"/>
      <c r="D3855" s="2"/>
      <c r="E3855" s="1"/>
      <c r="F3855" s="1"/>
    </row>
    <row r="3856" spans="1:6" x14ac:dyDescent="0.2">
      <c r="A3856" s="1"/>
      <c r="B3856" s="1"/>
      <c r="C3856" s="1"/>
      <c r="D3856" s="2"/>
      <c r="E3856" s="1"/>
      <c r="F3856" s="1"/>
    </row>
    <row r="3857" spans="1:6" x14ac:dyDescent="0.2">
      <c r="A3857" s="1"/>
      <c r="B3857" s="1"/>
      <c r="C3857" s="1"/>
      <c r="D3857" s="2"/>
      <c r="E3857" s="1"/>
      <c r="F3857" s="1"/>
    </row>
    <row r="3858" spans="1:6" x14ac:dyDescent="0.2">
      <c r="A3858" s="1"/>
      <c r="B3858" s="1"/>
      <c r="C3858" s="1"/>
      <c r="D3858" s="2"/>
      <c r="E3858" s="1"/>
      <c r="F3858" s="1"/>
    </row>
    <row r="3859" spans="1:6" x14ac:dyDescent="0.2">
      <c r="A3859" s="1"/>
      <c r="B3859" s="1"/>
      <c r="C3859" s="1"/>
      <c r="D3859" s="2"/>
      <c r="E3859" s="1"/>
      <c r="F3859" s="1"/>
    </row>
    <row r="3860" spans="1:6" x14ac:dyDescent="0.2">
      <c r="A3860" s="1"/>
      <c r="B3860" s="1"/>
      <c r="C3860" s="1"/>
      <c r="D3860" s="2"/>
      <c r="E3860" s="1"/>
      <c r="F3860" s="1"/>
    </row>
    <row r="3861" spans="1:6" x14ac:dyDescent="0.2">
      <c r="A3861" s="1"/>
      <c r="B3861" s="1"/>
      <c r="C3861" s="1"/>
      <c r="D3861" s="2"/>
      <c r="E3861" s="1"/>
      <c r="F3861" s="1"/>
    </row>
    <row r="3862" spans="1:6" x14ac:dyDescent="0.2">
      <c r="A3862" s="1"/>
      <c r="B3862" s="1"/>
      <c r="C3862" s="1"/>
      <c r="D3862" s="2"/>
      <c r="E3862" s="1"/>
      <c r="F3862" s="1"/>
    </row>
    <row r="3863" spans="1:6" x14ac:dyDescent="0.2">
      <c r="A3863" s="1"/>
      <c r="B3863" s="1"/>
      <c r="C3863" s="1"/>
      <c r="D3863" s="2"/>
      <c r="E3863" s="1"/>
      <c r="F3863" s="1"/>
    </row>
    <row r="3864" spans="1:6" x14ac:dyDescent="0.2">
      <c r="A3864" s="1"/>
      <c r="B3864" s="1"/>
      <c r="C3864" s="1"/>
      <c r="D3864" s="2"/>
      <c r="E3864" s="1"/>
      <c r="F3864" s="1"/>
    </row>
    <row r="3865" spans="1:6" x14ac:dyDescent="0.2">
      <c r="A3865" s="1"/>
      <c r="B3865" s="1"/>
      <c r="C3865" s="1"/>
      <c r="D3865" s="2"/>
      <c r="E3865" s="1"/>
      <c r="F3865" s="1"/>
    </row>
    <row r="3866" spans="1:6" x14ac:dyDescent="0.2">
      <c r="A3866" s="1"/>
      <c r="B3866" s="1"/>
      <c r="C3866" s="1"/>
      <c r="D3866" s="2"/>
      <c r="E3866" s="1"/>
      <c r="F3866" s="1"/>
    </row>
    <row r="3867" spans="1:6" x14ac:dyDescent="0.2">
      <c r="A3867" s="1"/>
      <c r="B3867" s="1"/>
      <c r="C3867" s="1"/>
      <c r="D3867" s="2"/>
      <c r="E3867" s="1"/>
      <c r="F3867" s="1"/>
    </row>
    <row r="3868" spans="1:6" x14ac:dyDescent="0.2">
      <c r="A3868" s="1"/>
      <c r="B3868" s="1"/>
      <c r="C3868" s="1"/>
      <c r="D3868" s="2"/>
      <c r="E3868" s="1"/>
      <c r="F3868" s="1"/>
    </row>
    <row r="3869" spans="1:6" x14ac:dyDescent="0.2">
      <c r="A3869" s="1"/>
      <c r="B3869" s="1"/>
      <c r="C3869" s="1"/>
      <c r="D3869" s="2"/>
      <c r="E3869" s="1"/>
      <c r="F3869" s="1"/>
    </row>
    <row r="3870" spans="1:6" x14ac:dyDescent="0.2">
      <c r="A3870" s="1"/>
      <c r="B3870" s="1"/>
      <c r="C3870" s="1"/>
      <c r="D3870" s="2"/>
      <c r="E3870" s="1"/>
      <c r="F3870" s="1"/>
    </row>
    <row r="3871" spans="1:6" x14ac:dyDescent="0.2">
      <c r="A3871" s="1"/>
      <c r="B3871" s="1"/>
      <c r="C3871" s="1"/>
      <c r="D3871" s="2"/>
      <c r="E3871" s="1"/>
      <c r="F3871" s="1"/>
    </row>
    <row r="3872" spans="1:6" x14ac:dyDescent="0.2">
      <c r="A3872" s="1"/>
      <c r="B3872" s="1"/>
      <c r="C3872" s="1"/>
      <c r="D3872" s="2"/>
      <c r="E3872" s="1"/>
      <c r="F3872" s="1"/>
    </row>
    <row r="3873" spans="1:6" x14ac:dyDescent="0.2">
      <c r="A3873" s="1"/>
      <c r="B3873" s="1"/>
      <c r="C3873" s="1"/>
      <c r="D3873" s="2"/>
      <c r="E3873" s="1"/>
      <c r="F3873" s="1"/>
    </row>
    <row r="3874" spans="1:6" x14ac:dyDescent="0.2">
      <c r="A3874" s="1"/>
      <c r="B3874" s="1"/>
      <c r="C3874" s="1"/>
      <c r="D3874" s="2"/>
      <c r="E3874" s="1"/>
      <c r="F3874" s="1"/>
    </row>
    <row r="3875" spans="1:6" x14ac:dyDescent="0.2">
      <c r="A3875" s="1"/>
      <c r="B3875" s="1"/>
      <c r="C3875" s="1"/>
      <c r="D3875" s="2"/>
      <c r="E3875" s="1"/>
      <c r="F3875" s="1"/>
    </row>
    <row r="3876" spans="1:6" x14ac:dyDescent="0.2">
      <c r="A3876" s="1"/>
      <c r="B3876" s="1"/>
      <c r="C3876" s="1"/>
      <c r="D3876" s="2"/>
      <c r="E3876" s="1"/>
      <c r="F3876" s="1"/>
    </row>
    <row r="3877" spans="1:6" x14ac:dyDescent="0.2">
      <c r="A3877" s="1"/>
      <c r="B3877" s="1"/>
      <c r="C3877" s="1"/>
      <c r="D3877" s="2"/>
      <c r="E3877" s="1"/>
      <c r="F3877" s="1"/>
    </row>
    <row r="3878" spans="1:6" x14ac:dyDescent="0.2">
      <c r="A3878" s="1"/>
      <c r="B3878" s="1"/>
      <c r="C3878" s="1"/>
      <c r="D3878" s="2"/>
      <c r="E3878" s="1"/>
      <c r="F3878" s="1"/>
    </row>
    <row r="3879" spans="1:6" x14ac:dyDescent="0.2">
      <c r="A3879" s="1"/>
      <c r="B3879" s="1"/>
      <c r="C3879" s="1"/>
      <c r="D3879" s="2"/>
      <c r="E3879" s="1"/>
      <c r="F3879" s="1"/>
    </row>
    <row r="3880" spans="1:6" x14ac:dyDescent="0.2">
      <c r="A3880" s="1"/>
      <c r="B3880" s="1"/>
      <c r="C3880" s="1"/>
      <c r="D3880" s="2"/>
      <c r="E3880" s="1"/>
      <c r="F3880" s="1"/>
    </row>
    <row r="3881" spans="1:6" x14ac:dyDescent="0.2">
      <c r="A3881" s="1"/>
      <c r="B3881" s="1"/>
      <c r="C3881" s="1"/>
      <c r="D3881" s="2"/>
      <c r="E3881" s="1"/>
      <c r="F3881" s="1"/>
    </row>
    <row r="3882" spans="1:6" x14ac:dyDescent="0.2">
      <c r="A3882" s="1"/>
      <c r="B3882" s="1"/>
      <c r="C3882" s="1"/>
      <c r="D3882" s="2"/>
      <c r="E3882" s="1"/>
      <c r="F3882" s="1"/>
    </row>
    <row r="3883" spans="1:6" x14ac:dyDescent="0.2">
      <c r="A3883" s="1"/>
      <c r="B3883" s="1"/>
      <c r="C3883" s="1"/>
      <c r="D3883" s="2"/>
      <c r="E3883" s="1"/>
      <c r="F3883" s="1"/>
    </row>
    <row r="3884" spans="1:6" x14ac:dyDescent="0.2">
      <c r="A3884" s="1"/>
      <c r="B3884" s="1"/>
      <c r="C3884" s="1"/>
      <c r="D3884" s="2"/>
      <c r="E3884" s="1"/>
      <c r="F3884" s="1"/>
    </row>
    <row r="3885" spans="1:6" x14ac:dyDescent="0.2">
      <c r="A3885" s="1"/>
      <c r="B3885" s="1"/>
      <c r="C3885" s="1"/>
      <c r="D3885" s="2"/>
      <c r="E3885" s="1"/>
      <c r="F3885" s="1"/>
    </row>
    <row r="3886" spans="1:6" x14ac:dyDescent="0.2">
      <c r="A3886" s="1"/>
      <c r="B3886" s="1"/>
      <c r="C3886" s="1"/>
      <c r="D3886" s="2"/>
      <c r="E3886" s="1"/>
      <c r="F3886" s="1"/>
    </row>
    <row r="3887" spans="1:6" x14ac:dyDescent="0.2">
      <c r="A3887" s="1"/>
      <c r="B3887" s="1"/>
      <c r="C3887" s="1"/>
      <c r="D3887" s="2"/>
      <c r="E3887" s="1"/>
      <c r="F3887" s="1"/>
    </row>
    <row r="3888" spans="1:6" x14ac:dyDescent="0.2">
      <c r="A3888" s="1"/>
      <c r="B3888" s="1"/>
      <c r="C3888" s="1"/>
      <c r="D3888" s="2"/>
      <c r="E3888" s="1"/>
      <c r="F3888" s="1"/>
    </row>
    <row r="3889" spans="1:6" x14ac:dyDescent="0.2">
      <c r="A3889" s="1"/>
      <c r="B3889" s="1"/>
      <c r="C3889" s="1"/>
      <c r="D3889" s="2"/>
      <c r="E3889" s="1"/>
      <c r="F3889" s="1"/>
    </row>
    <row r="3890" spans="1:6" x14ac:dyDescent="0.2">
      <c r="A3890" s="1"/>
      <c r="B3890" s="1"/>
      <c r="C3890" s="1"/>
      <c r="D3890" s="2"/>
      <c r="E3890" s="1"/>
      <c r="F3890" s="1"/>
    </row>
    <row r="3891" spans="1:6" x14ac:dyDescent="0.2">
      <c r="A3891" s="1"/>
      <c r="B3891" s="1"/>
      <c r="C3891" s="1"/>
      <c r="D3891" s="2"/>
      <c r="E3891" s="1"/>
      <c r="F3891" s="1"/>
    </row>
    <row r="3892" spans="1:6" x14ac:dyDescent="0.2">
      <c r="A3892" s="1"/>
      <c r="B3892" s="1"/>
      <c r="C3892" s="1"/>
      <c r="D3892" s="2"/>
      <c r="E3892" s="1"/>
      <c r="F3892" s="1"/>
    </row>
    <row r="3893" spans="1:6" x14ac:dyDescent="0.2">
      <c r="A3893" s="1"/>
      <c r="B3893" s="1"/>
      <c r="C3893" s="1"/>
      <c r="D3893" s="2"/>
      <c r="E3893" s="1"/>
      <c r="F3893" s="1"/>
    </row>
    <row r="3894" spans="1:6" x14ac:dyDescent="0.2">
      <c r="A3894" s="1"/>
      <c r="B3894" s="1"/>
      <c r="C3894" s="1"/>
      <c r="D3894" s="2"/>
      <c r="E3894" s="1"/>
      <c r="F3894" s="1"/>
    </row>
    <row r="3895" spans="1:6" x14ac:dyDescent="0.2">
      <c r="A3895" s="1"/>
      <c r="B3895" s="1"/>
      <c r="C3895" s="1"/>
      <c r="D3895" s="2"/>
      <c r="E3895" s="1"/>
      <c r="F3895" s="1"/>
    </row>
    <row r="3896" spans="1:6" x14ac:dyDescent="0.2">
      <c r="A3896" s="1"/>
      <c r="B3896" s="1"/>
      <c r="C3896" s="1"/>
      <c r="D3896" s="2"/>
      <c r="E3896" s="1"/>
      <c r="F3896" s="1"/>
    </row>
    <row r="3897" spans="1:6" x14ac:dyDescent="0.2">
      <c r="A3897" s="1"/>
      <c r="B3897" s="1"/>
      <c r="C3897" s="1"/>
      <c r="D3897" s="2"/>
      <c r="E3897" s="1"/>
      <c r="F3897" s="1"/>
    </row>
    <row r="3898" spans="1:6" x14ac:dyDescent="0.2">
      <c r="A3898" s="1"/>
      <c r="B3898" s="1"/>
      <c r="C3898" s="1"/>
      <c r="D3898" s="2"/>
      <c r="E3898" s="1"/>
      <c r="F3898" s="1"/>
    </row>
    <row r="3899" spans="1:6" x14ac:dyDescent="0.2">
      <c r="A3899" s="1"/>
      <c r="B3899" s="1"/>
      <c r="C3899" s="1"/>
      <c r="D3899" s="2"/>
      <c r="E3899" s="1"/>
      <c r="F3899" s="1"/>
    </row>
    <row r="3900" spans="1:6" x14ac:dyDescent="0.2">
      <c r="A3900" s="1"/>
      <c r="B3900" s="1"/>
      <c r="C3900" s="1"/>
      <c r="D3900" s="2"/>
      <c r="E3900" s="1"/>
      <c r="F3900" s="1"/>
    </row>
    <row r="3901" spans="1:6" x14ac:dyDescent="0.2">
      <c r="A3901" s="1"/>
      <c r="B3901" s="1"/>
      <c r="C3901" s="1"/>
      <c r="D3901" s="2"/>
      <c r="E3901" s="1"/>
      <c r="F3901" s="1"/>
    </row>
    <row r="3902" spans="1:6" x14ac:dyDescent="0.2">
      <c r="A3902" s="1"/>
      <c r="B3902" s="1"/>
      <c r="C3902" s="1"/>
      <c r="D3902" s="2"/>
      <c r="E3902" s="1"/>
      <c r="F3902" s="1"/>
    </row>
    <row r="3903" spans="1:6" x14ac:dyDescent="0.2">
      <c r="A3903" s="1"/>
      <c r="B3903" s="1"/>
      <c r="C3903" s="1"/>
      <c r="D3903" s="2"/>
      <c r="E3903" s="1"/>
      <c r="F3903" s="1"/>
    </row>
    <row r="3904" spans="1:6" x14ac:dyDescent="0.2">
      <c r="A3904" s="1"/>
      <c r="B3904" s="1"/>
      <c r="C3904" s="1"/>
      <c r="D3904" s="2"/>
      <c r="E3904" s="1"/>
      <c r="F3904" s="1"/>
    </row>
    <row r="3905" spans="1:6" x14ac:dyDescent="0.2">
      <c r="A3905" s="1"/>
      <c r="B3905" s="1"/>
      <c r="C3905" s="1"/>
      <c r="D3905" s="2"/>
      <c r="E3905" s="1"/>
      <c r="F3905" s="1"/>
    </row>
    <row r="3906" spans="1:6" x14ac:dyDescent="0.2">
      <c r="A3906" s="1"/>
      <c r="B3906" s="1"/>
      <c r="C3906" s="1"/>
      <c r="D3906" s="2"/>
      <c r="E3906" s="1"/>
      <c r="F3906" s="1"/>
    </row>
    <row r="3907" spans="1:6" x14ac:dyDescent="0.2">
      <c r="A3907" s="1"/>
      <c r="B3907" s="1"/>
      <c r="C3907" s="1"/>
      <c r="D3907" s="2"/>
      <c r="E3907" s="1"/>
      <c r="F3907" s="1"/>
    </row>
    <row r="3908" spans="1:6" x14ac:dyDescent="0.2">
      <c r="A3908" s="1"/>
      <c r="B3908" s="1"/>
      <c r="C3908" s="1"/>
      <c r="D3908" s="2"/>
      <c r="E3908" s="1"/>
      <c r="F3908" s="1"/>
    </row>
    <row r="3909" spans="1:6" x14ac:dyDescent="0.2">
      <c r="A3909" s="1"/>
      <c r="B3909" s="1"/>
      <c r="C3909" s="1"/>
      <c r="D3909" s="2"/>
      <c r="E3909" s="1"/>
      <c r="F3909" s="1"/>
    </row>
    <row r="3910" spans="1:6" x14ac:dyDescent="0.2">
      <c r="A3910" s="1"/>
      <c r="B3910" s="1"/>
      <c r="C3910" s="1"/>
      <c r="D3910" s="2"/>
      <c r="E3910" s="1"/>
      <c r="F3910" s="1"/>
    </row>
    <row r="3911" spans="1:6" x14ac:dyDescent="0.2">
      <c r="A3911" s="1"/>
      <c r="B3911" s="1"/>
      <c r="C3911" s="1"/>
      <c r="D3911" s="2"/>
      <c r="E3911" s="1"/>
      <c r="F3911" s="1"/>
    </row>
    <row r="3912" spans="1:6" x14ac:dyDescent="0.2">
      <c r="A3912" s="1"/>
      <c r="B3912" s="1"/>
      <c r="C3912" s="1"/>
      <c r="D3912" s="2"/>
      <c r="E3912" s="1"/>
      <c r="F3912" s="1"/>
    </row>
    <row r="3913" spans="1:6" x14ac:dyDescent="0.2">
      <c r="A3913" s="1"/>
      <c r="B3913" s="1"/>
      <c r="C3913" s="1"/>
      <c r="D3913" s="2"/>
      <c r="E3913" s="1"/>
      <c r="F3913" s="1"/>
    </row>
    <row r="3914" spans="1:6" x14ac:dyDescent="0.2">
      <c r="A3914" s="1"/>
      <c r="B3914" s="1"/>
      <c r="C3914" s="1"/>
      <c r="D3914" s="2"/>
      <c r="E3914" s="1"/>
      <c r="F3914" s="1"/>
    </row>
    <row r="3915" spans="1:6" x14ac:dyDescent="0.2">
      <c r="A3915" s="1"/>
      <c r="B3915" s="1"/>
      <c r="C3915" s="1"/>
      <c r="D3915" s="2"/>
      <c r="E3915" s="1"/>
      <c r="F3915" s="1"/>
    </row>
    <row r="3916" spans="1:6" x14ac:dyDescent="0.2">
      <c r="A3916" s="1"/>
      <c r="B3916" s="1"/>
      <c r="C3916" s="1"/>
      <c r="D3916" s="2"/>
      <c r="E3916" s="1"/>
      <c r="F3916" s="1"/>
    </row>
    <row r="3917" spans="1:6" x14ac:dyDescent="0.2">
      <c r="A3917" s="1"/>
      <c r="B3917" s="1"/>
      <c r="C3917" s="1"/>
      <c r="D3917" s="2"/>
      <c r="E3917" s="1"/>
      <c r="F3917" s="1"/>
    </row>
    <row r="3918" spans="1:6" x14ac:dyDescent="0.2">
      <c r="A3918" s="1"/>
      <c r="B3918" s="1"/>
      <c r="C3918" s="1"/>
      <c r="D3918" s="2"/>
      <c r="E3918" s="1"/>
      <c r="F3918" s="1"/>
    </row>
    <row r="3919" spans="1:6" x14ac:dyDescent="0.2">
      <c r="A3919" s="1"/>
      <c r="B3919" s="1"/>
      <c r="C3919" s="1"/>
      <c r="D3919" s="2"/>
      <c r="E3919" s="1"/>
      <c r="F3919" s="1"/>
    </row>
    <row r="3920" spans="1:6" x14ac:dyDescent="0.2">
      <c r="A3920" s="1"/>
      <c r="B3920" s="1"/>
      <c r="C3920" s="1"/>
      <c r="D3920" s="2"/>
      <c r="E3920" s="1"/>
      <c r="F3920" s="1"/>
    </row>
    <row r="3921" spans="1:6" x14ac:dyDescent="0.2">
      <c r="A3921" s="1"/>
      <c r="B3921" s="1"/>
      <c r="C3921" s="1"/>
      <c r="D3921" s="2"/>
      <c r="E3921" s="1"/>
      <c r="F3921" s="1"/>
    </row>
    <row r="3922" spans="1:6" x14ac:dyDescent="0.2">
      <c r="A3922" s="1"/>
      <c r="B3922" s="1"/>
      <c r="C3922" s="1"/>
      <c r="D3922" s="2"/>
      <c r="E3922" s="1"/>
      <c r="F3922" s="1"/>
    </row>
    <row r="3923" spans="1:6" x14ac:dyDescent="0.2">
      <c r="A3923" s="1"/>
      <c r="B3923" s="1"/>
      <c r="C3923" s="1"/>
      <c r="D3923" s="2"/>
      <c r="E3923" s="1"/>
      <c r="F3923" s="1"/>
    </row>
    <row r="3924" spans="1:6" x14ac:dyDescent="0.2">
      <c r="A3924" s="1"/>
      <c r="B3924" s="1"/>
      <c r="C3924" s="1"/>
      <c r="D3924" s="2"/>
      <c r="E3924" s="1"/>
      <c r="F3924" s="1"/>
    </row>
    <row r="3925" spans="1:6" x14ac:dyDescent="0.2">
      <c r="A3925" s="1"/>
      <c r="B3925" s="1"/>
      <c r="C3925" s="1"/>
      <c r="D3925" s="2"/>
      <c r="E3925" s="1"/>
      <c r="F3925" s="1"/>
    </row>
    <row r="3926" spans="1:6" x14ac:dyDescent="0.2">
      <c r="A3926" s="1"/>
      <c r="B3926" s="1"/>
      <c r="C3926" s="1"/>
      <c r="D3926" s="2"/>
      <c r="E3926" s="1"/>
      <c r="F3926" s="1"/>
    </row>
    <row r="3927" spans="1:6" x14ac:dyDescent="0.2">
      <c r="A3927" s="1"/>
      <c r="B3927" s="1"/>
      <c r="C3927" s="1"/>
      <c r="D3927" s="2"/>
      <c r="E3927" s="1"/>
      <c r="F3927" s="1"/>
    </row>
    <row r="3928" spans="1:6" x14ac:dyDescent="0.2">
      <c r="A3928" s="1"/>
      <c r="B3928" s="1"/>
      <c r="C3928" s="1"/>
      <c r="D3928" s="2"/>
      <c r="E3928" s="1"/>
      <c r="F3928" s="1"/>
    </row>
    <row r="3929" spans="1:6" x14ac:dyDescent="0.2">
      <c r="A3929" s="1"/>
      <c r="B3929" s="1"/>
      <c r="C3929" s="1"/>
      <c r="D3929" s="2"/>
      <c r="E3929" s="1"/>
      <c r="F3929" s="1"/>
    </row>
    <row r="3930" spans="1:6" x14ac:dyDescent="0.2">
      <c r="A3930" s="1"/>
      <c r="B3930" s="1"/>
      <c r="C3930" s="1"/>
      <c r="D3930" s="2"/>
      <c r="E3930" s="1"/>
      <c r="F3930" s="1"/>
    </row>
    <row r="3931" spans="1:6" x14ac:dyDescent="0.2">
      <c r="A3931" s="1"/>
      <c r="B3931" s="1"/>
      <c r="C3931" s="1"/>
      <c r="D3931" s="2"/>
      <c r="E3931" s="1"/>
      <c r="F3931" s="1"/>
    </row>
    <row r="3932" spans="1:6" x14ac:dyDescent="0.2">
      <c r="A3932" s="1"/>
      <c r="B3932" s="1"/>
      <c r="C3932" s="1"/>
      <c r="D3932" s="2"/>
      <c r="E3932" s="1"/>
      <c r="F3932" s="1"/>
    </row>
    <row r="3933" spans="1:6" x14ac:dyDescent="0.2">
      <c r="A3933" s="1"/>
      <c r="B3933" s="1"/>
      <c r="C3933" s="1"/>
      <c r="D3933" s="2"/>
      <c r="E3933" s="1"/>
      <c r="F3933" s="1"/>
    </row>
    <row r="3934" spans="1:6" x14ac:dyDescent="0.2">
      <c r="A3934" s="1"/>
      <c r="B3934" s="1"/>
      <c r="C3934" s="1"/>
      <c r="D3934" s="2"/>
      <c r="E3934" s="1"/>
      <c r="F3934" s="1"/>
    </row>
    <row r="3935" spans="1:6" x14ac:dyDescent="0.2">
      <c r="A3935" s="1"/>
      <c r="B3935" s="1"/>
      <c r="C3935" s="1"/>
      <c r="D3935" s="2"/>
      <c r="E3935" s="1"/>
      <c r="F3935" s="1"/>
    </row>
    <row r="3936" spans="1:6" x14ac:dyDescent="0.2">
      <c r="A3936" s="1"/>
      <c r="B3936" s="1"/>
      <c r="C3936" s="1"/>
      <c r="D3936" s="2"/>
      <c r="E3936" s="1"/>
      <c r="F3936" s="1"/>
    </row>
    <row r="3937" spans="1:6" x14ac:dyDescent="0.2">
      <c r="A3937" s="1"/>
      <c r="B3937" s="1"/>
      <c r="C3937" s="1"/>
      <c r="D3937" s="2"/>
      <c r="E3937" s="1"/>
      <c r="F3937" s="1"/>
    </row>
    <row r="3938" spans="1:6" x14ac:dyDescent="0.2">
      <c r="A3938" s="1"/>
      <c r="B3938" s="1"/>
      <c r="C3938" s="1"/>
      <c r="D3938" s="2"/>
      <c r="E3938" s="1"/>
      <c r="F3938" s="1"/>
    </row>
    <row r="3939" spans="1:6" x14ac:dyDescent="0.2">
      <c r="A3939" s="1"/>
      <c r="B3939" s="1"/>
      <c r="C3939" s="1"/>
      <c r="D3939" s="2"/>
      <c r="E3939" s="1"/>
      <c r="F3939" s="1"/>
    </row>
    <row r="3940" spans="1:6" x14ac:dyDescent="0.2">
      <c r="A3940" s="1"/>
      <c r="B3940" s="1"/>
      <c r="C3940" s="1"/>
      <c r="D3940" s="2"/>
      <c r="E3940" s="1"/>
      <c r="F3940" s="1"/>
    </row>
    <row r="3941" spans="1:6" x14ac:dyDescent="0.2">
      <c r="A3941" s="1"/>
      <c r="B3941" s="1"/>
      <c r="C3941" s="1"/>
      <c r="D3941" s="2"/>
      <c r="E3941" s="1"/>
      <c r="F3941" s="1"/>
    </row>
    <row r="3942" spans="1:6" x14ac:dyDescent="0.2">
      <c r="A3942" s="1"/>
      <c r="B3942" s="1"/>
      <c r="C3942" s="1"/>
      <c r="D3942" s="2"/>
      <c r="E3942" s="1"/>
      <c r="F3942" s="1"/>
    </row>
    <row r="3943" spans="1:6" x14ac:dyDescent="0.2">
      <c r="A3943" s="1"/>
      <c r="B3943" s="1"/>
      <c r="C3943" s="1"/>
      <c r="D3943" s="2"/>
      <c r="E3943" s="1"/>
      <c r="F3943" s="1"/>
    </row>
    <row r="3944" spans="1:6" x14ac:dyDescent="0.2">
      <c r="A3944" s="1"/>
      <c r="B3944" s="1"/>
      <c r="C3944" s="1"/>
      <c r="D3944" s="2"/>
      <c r="E3944" s="1"/>
      <c r="F3944" s="1"/>
    </row>
    <row r="3945" spans="1:6" x14ac:dyDescent="0.2">
      <c r="A3945" s="1"/>
      <c r="B3945" s="1"/>
      <c r="C3945" s="1"/>
      <c r="D3945" s="2"/>
      <c r="E3945" s="1"/>
      <c r="F3945" s="1"/>
    </row>
    <row r="3946" spans="1:6" x14ac:dyDescent="0.2">
      <c r="A3946" s="1"/>
      <c r="B3946" s="1"/>
      <c r="C3946" s="1"/>
      <c r="D3946" s="2"/>
      <c r="E3946" s="1"/>
      <c r="F3946" s="1"/>
    </row>
    <row r="3947" spans="1:6" x14ac:dyDescent="0.2">
      <c r="A3947" s="1"/>
      <c r="B3947" s="1"/>
      <c r="C3947" s="1"/>
      <c r="D3947" s="2"/>
      <c r="E3947" s="1"/>
      <c r="F3947" s="1"/>
    </row>
    <row r="3948" spans="1:6" x14ac:dyDescent="0.2">
      <c r="A3948" s="1"/>
      <c r="B3948" s="1"/>
      <c r="C3948" s="1"/>
      <c r="D3948" s="2"/>
      <c r="E3948" s="1"/>
      <c r="F3948" s="1"/>
    </row>
    <row r="3949" spans="1:6" x14ac:dyDescent="0.2">
      <c r="A3949" s="1"/>
      <c r="B3949" s="1"/>
      <c r="C3949" s="1"/>
      <c r="D3949" s="2"/>
      <c r="E3949" s="1"/>
      <c r="F3949" s="1"/>
    </row>
    <row r="3950" spans="1:6" x14ac:dyDescent="0.2">
      <c r="A3950" s="1"/>
      <c r="B3950" s="1"/>
      <c r="C3950" s="1"/>
      <c r="D3950" s="2"/>
      <c r="E3950" s="1"/>
      <c r="F3950" s="1"/>
    </row>
    <row r="3951" spans="1:6" x14ac:dyDescent="0.2">
      <c r="A3951" s="1"/>
      <c r="B3951" s="1"/>
      <c r="C3951" s="1"/>
      <c r="D3951" s="2"/>
      <c r="E3951" s="1"/>
      <c r="F3951" s="1"/>
    </row>
    <row r="3952" spans="1:6" x14ac:dyDescent="0.2">
      <c r="A3952" s="1"/>
      <c r="B3952" s="1"/>
      <c r="C3952" s="1"/>
      <c r="D3952" s="2"/>
      <c r="E3952" s="1"/>
      <c r="F3952" s="1"/>
    </row>
    <row r="3953" spans="1:6" x14ac:dyDescent="0.2">
      <c r="A3953" s="1"/>
      <c r="B3953" s="1"/>
      <c r="C3953" s="1"/>
      <c r="D3953" s="2"/>
      <c r="E3953" s="1"/>
      <c r="F3953" s="1"/>
    </row>
    <row r="3954" spans="1:6" x14ac:dyDescent="0.2">
      <c r="A3954" s="1"/>
      <c r="B3954" s="1"/>
      <c r="C3954" s="1"/>
      <c r="D3954" s="2"/>
      <c r="E3954" s="1"/>
      <c r="F3954" s="1"/>
    </row>
    <row r="3955" spans="1:6" x14ac:dyDescent="0.2">
      <c r="A3955" s="1"/>
      <c r="B3955" s="1"/>
      <c r="C3955" s="1"/>
      <c r="D3955" s="2"/>
      <c r="E3955" s="1"/>
      <c r="F3955" s="1"/>
    </row>
    <row r="3956" spans="1:6" x14ac:dyDescent="0.2">
      <c r="A3956" s="1"/>
      <c r="B3956" s="1"/>
      <c r="C3956" s="1"/>
      <c r="D3956" s="2"/>
      <c r="E3956" s="1"/>
      <c r="F3956" s="1"/>
    </row>
    <row r="3957" spans="1:6" x14ac:dyDescent="0.2">
      <c r="A3957" s="1"/>
      <c r="B3957" s="1"/>
      <c r="C3957" s="1"/>
      <c r="D3957" s="2"/>
      <c r="E3957" s="1"/>
      <c r="F3957" s="1"/>
    </row>
    <row r="3958" spans="1:6" x14ac:dyDescent="0.2">
      <c r="A3958" s="1"/>
      <c r="B3958" s="1"/>
      <c r="C3958" s="1"/>
      <c r="D3958" s="2"/>
      <c r="E3958" s="1"/>
      <c r="F3958" s="1"/>
    </row>
    <row r="3959" spans="1:6" x14ac:dyDescent="0.2">
      <c r="A3959" s="1"/>
      <c r="B3959" s="1"/>
      <c r="C3959" s="1"/>
      <c r="D3959" s="2"/>
      <c r="E3959" s="1"/>
      <c r="F3959" s="1"/>
    </row>
    <row r="3960" spans="1:6" x14ac:dyDescent="0.2">
      <c r="A3960" s="1"/>
      <c r="B3960" s="1"/>
      <c r="C3960" s="1"/>
      <c r="D3960" s="2"/>
      <c r="E3960" s="1"/>
      <c r="F3960" s="1"/>
    </row>
    <row r="3961" spans="1:6" x14ac:dyDescent="0.2">
      <c r="A3961" s="1"/>
      <c r="B3961" s="1"/>
      <c r="C3961" s="1"/>
      <c r="D3961" s="2"/>
      <c r="E3961" s="1"/>
      <c r="F3961" s="1"/>
    </row>
    <row r="3962" spans="1:6" x14ac:dyDescent="0.2">
      <c r="A3962" s="1"/>
      <c r="B3962" s="1"/>
      <c r="C3962" s="1"/>
      <c r="D3962" s="2"/>
      <c r="E3962" s="1"/>
      <c r="F3962" s="1"/>
    </row>
    <row r="3963" spans="1:6" x14ac:dyDescent="0.2">
      <c r="A3963" s="1"/>
      <c r="B3963" s="1"/>
      <c r="C3963" s="1"/>
      <c r="D3963" s="2"/>
      <c r="E3963" s="1"/>
      <c r="F3963" s="1"/>
    </row>
    <row r="3964" spans="1:6" x14ac:dyDescent="0.2">
      <c r="A3964" s="1"/>
      <c r="B3964" s="1"/>
      <c r="C3964" s="1"/>
      <c r="D3964" s="2"/>
      <c r="E3964" s="1"/>
      <c r="F3964" s="1"/>
    </row>
    <row r="3965" spans="1:6" x14ac:dyDescent="0.2">
      <c r="A3965" s="1"/>
      <c r="B3965" s="1"/>
      <c r="C3965" s="1"/>
      <c r="D3965" s="2"/>
      <c r="E3965" s="1"/>
      <c r="F3965" s="1"/>
    </row>
    <row r="3966" spans="1:6" x14ac:dyDescent="0.2">
      <c r="A3966" s="1"/>
      <c r="B3966" s="1"/>
      <c r="C3966" s="1"/>
      <c r="D3966" s="2"/>
      <c r="E3966" s="1"/>
      <c r="F3966" s="1"/>
    </row>
    <row r="3967" spans="1:6" x14ac:dyDescent="0.2">
      <c r="A3967" s="1"/>
      <c r="B3967" s="1"/>
      <c r="C3967" s="1"/>
      <c r="D3967" s="2"/>
      <c r="E3967" s="1"/>
      <c r="F3967" s="1"/>
    </row>
    <row r="3968" spans="1:6" x14ac:dyDescent="0.2">
      <c r="A3968" s="1"/>
      <c r="B3968" s="1"/>
      <c r="C3968" s="1"/>
      <c r="D3968" s="2"/>
      <c r="E3968" s="1"/>
      <c r="F3968" s="1"/>
    </row>
    <row r="3969" spans="1:6" x14ac:dyDescent="0.2">
      <c r="A3969" s="1"/>
      <c r="B3969" s="1"/>
      <c r="C3969" s="1"/>
      <c r="D3969" s="2"/>
      <c r="E3969" s="1"/>
      <c r="F3969" s="1"/>
    </row>
    <row r="3970" spans="1:6" x14ac:dyDescent="0.2">
      <c r="A3970" s="1"/>
      <c r="B3970" s="1"/>
      <c r="C3970" s="1"/>
      <c r="D3970" s="2"/>
      <c r="E3970" s="1"/>
      <c r="F3970" s="1"/>
    </row>
    <row r="3971" spans="1:6" x14ac:dyDescent="0.2">
      <c r="A3971" s="1"/>
      <c r="B3971" s="1"/>
      <c r="C3971" s="1"/>
      <c r="D3971" s="2"/>
      <c r="E3971" s="1"/>
      <c r="F3971" s="1"/>
    </row>
    <row r="3972" spans="1:6" x14ac:dyDescent="0.2">
      <c r="A3972" s="1"/>
      <c r="B3972" s="1"/>
      <c r="C3972" s="1"/>
      <c r="D3972" s="2"/>
      <c r="E3972" s="1"/>
      <c r="F3972" s="1"/>
    </row>
    <row r="3973" spans="1:6" x14ac:dyDescent="0.2">
      <c r="A3973" s="1"/>
      <c r="B3973" s="1"/>
      <c r="C3973" s="1"/>
      <c r="D3973" s="2"/>
      <c r="E3973" s="1"/>
      <c r="F3973" s="1"/>
    </row>
    <row r="3974" spans="1:6" x14ac:dyDescent="0.2">
      <c r="A3974" s="1"/>
      <c r="B3974" s="1"/>
      <c r="C3974" s="1"/>
      <c r="D3974" s="2"/>
      <c r="E3974" s="1"/>
      <c r="F3974" s="1"/>
    </row>
    <row r="3975" spans="1:6" x14ac:dyDescent="0.2">
      <c r="A3975" s="1"/>
      <c r="B3975" s="1"/>
      <c r="C3975" s="1"/>
      <c r="D3975" s="2"/>
      <c r="E3975" s="1"/>
      <c r="F3975" s="1"/>
    </row>
    <row r="3976" spans="1:6" x14ac:dyDescent="0.2">
      <c r="A3976" s="1"/>
      <c r="B3976" s="1"/>
      <c r="C3976" s="1"/>
      <c r="D3976" s="2"/>
      <c r="E3976" s="1"/>
      <c r="F3976" s="1"/>
    </row>
    <row r="3977" spans="1:6" x14ac:dyDescent="0.2">
      <c r="A3977" s="1"/>
      <c r="B3977" s="1"/>
      <c r="C3977" s="1"/>
      <c r="D3977" s="2"/>
      <c r="E3977" s="1"/>
      <c r="F3977" s="1"/>
    </row>
    <row r="3978" spans="1:6" x14ac:dyDescent="0.2">
      <c r="A3978" s="1"/>
      <c r="B3978" s="1"/>
      <c r="C3978" s="1"/>
      <c r="D3978" s="2"/>
      <c r="E3978" s="1"/>
      <c r="F3978" s="1"/>
    </row>
    <row r="3979" spans="1:6" x14ac:dyDescent="0.2">
      <c r="A3979" s="1"/>
      <c r="B3979" s="1"/>
      <c r="C3979" s="1"/>
      <c r="D3979" s="2"/>
      <c r="E3979" s="1"/>
      <c r="F3979" s="1"/>
    </row>
    <row r="3980" spans="1:6" x14ac:dyDescent="0.2">
      <c r="A3980" s="1"/>
      <c r="B3980" s="1"/>
      <c r="C3980" s="1"/>
      <c r="D3980" s="2"/>
      <c r="E3980" s="1"/>
      <c r="F3980" s="1"/>
    </row>
    <row r="3981" spans="1:6" x14ac:dyDescent="0.2">
      <c r="A3981" s="1"/>
      <c r="B3981" s="1"/>
      <c r="C3981" s="1"/>
      <c r="D3981" s="2"/>
      <c r="E3981" s="1"/>
      <c r="F3981" s="1"/>
    </row>
    <row r="3982" spans="1:6" x14ac:dyDescent="0.2">
      <c r="A3982" s="1"/>
      <c r="B3982" s="1"/>
      <c r="C3982" s="1"/>
      <c r="D3982" s="2"/>
      <c r="E3982" s="1"/>
      <c r="F3982" s="1"/>
    </row>
    <row r="3983" spans="1:6" x14ac:dyDescent="0.2">
      <c r="A3983" s="1"/>
      <c r="B3983" s="1"/>
      <c r="C3983" s="1"/>
      <c r="D3983" s="2"/>
      <c r="E3983" s="1"/>
      <c r="F3983" s="1"/>
    </row>
    <row r="3984" spans="1:6" x14ac:dyDescent="0.2">
      <c r="A3984" s="1"/>
      <c r="B3984" s="1"/>
      <c r="C3984" s="1"/>
      <c r="D3984" s="2"/>
      <c r="E3984" s="1"/>
      <c r="F3984" s="1"/>
    </row>
    <row r="3985" spans="1:6" x14ac:dyDescent="0.2">
      <c r="A3985" s="1"/>
      <c r="B3985" s="1"/>
      <c r="C3985" s="1"/>
      <c r="D3985" s="2"/>
      <c r="E3985" s="1"/>
      <c r="F3985" s="1"/>
    </row>
    <row r="3986" spans="1:6" x14ac:dyDescent="0.2">
      <c r="A3986" s="1"/>
      <c r="B3986" s="1"/>
      <c r="C3986" s="1"/>
      <c r="D3986" s="2"/>
      <c r="E3986" s="1"/>
      <c r="F3986" s="1"/>
    </row>
    <row r="3987" spans="1:6" x14ac:dyDescent="0.2">
      <c r="A3987" s="1"/>
      <c r="B3987" s="1"/>
      <c r="C3987" s="1"/>
      <c r="D3987" s="2"/>
      <c r="E3987" s="1"/>
      <c r="F3987" s="1"/>
    </row>
    <row r="3988" spans="1:6" x14ac:dyDescent="0.2">
      <c r="A3988" s="1"/>
      <c r="B3988" s="1"/>
      <c r="C3988" s="1"/>
      <c r="D3988" s="2"/>
      <c r="E3988" s="1"/>
      <c r="F3988" s="1"/>
    </row>
    <row r="3989" spans="1:6" x14ac:dyDescent="0.2">
      <c r="A3989" s="1"/>
      <c r="B3989" s="1"/>
      <c r="C3989" s="1"/>
      <c r="D3989" s="2"/>
      <c r="E3989" s="1"/>
      <c r="F3989" s="1"/>
    </row>
    <row r="3990" spans="1:6" x14ac:dyDescent="0.2">
      <c r="A3990" s="1"/>
      <c r="B3990" s="1"/>
      <c r="C3990" s="1"/>
      <c r="D3990" s="2"/>
      <c r="E3990" s="1"/>
      <c r="F3990" s="1"/>
    </row>
    <row r="3991" spans="1:6" x14ac:dyDescent="0.2">
      <c r="A3991" s="1"/>
      <c r="B3991" s="1"/>
      <c r="C3991" s="1"/>
      <c r="D3991" s="2"/>
      <c r="E3991" s="1"/>
      <c r="F3991" s="1"/>
    </row>
    <row r="3992" spans="1:6" x14ac:dyDescent="0.2">
      <c r="A3992" s="1"/>
      <c r="B3992" s="1"/>
      <c r="C3992" s="1"/>
      <c r="D3992" s="2"/>
      <c r="E3992" s="1"/>
      <c r="F3992" s="1"/>
    </row>
    <row r="3993" spans="1:6" x14ac:dyDescent="0.2">
      <c r="A3993" s="1"/>
      <c r="B3993" s="1"/>
      <c r="C3993" s="1"/>
      <c r="D3993" s="2"/>
      <c r="E3993" s="1"/>
      <c r="F3993" s="1"/>
    </row>
    <row r="3994" spans="1:6" x14ac:dyDescent="0.2">
      <c r="A3994" s="1"/>
      <c r="B3994" s="1"/>
      <c r="C3994" s="1"/>
      <c r="D3994" s="2"/>
      <c r="E3994" s="1"/>
      <c r="F3994" s="1"/>
    </row>
    <row r="3995" spans="1:6" x14ac:dyDescent="0.2">
      <c r="A3995" s="1"/>
      <c r="B3995" s="1"/>
      <c r="C3995" s="1"/>
      <c r="D3995" s="2"/>
      <c r="E3995" s="1"/>
      <c r="F3995" s="1"/>
    </row>
    <row r="3996" spans="1:6" x14ac:dyDescent="0.2">
      <c r="A3996" s="1"/>
      <c r="B3996" s="1"/>
      <c r="C3996" s="1"/>
      <c r="D3996" s="2"/>
      <c r="E3996" s="1"/>
      <c r="F3996" s="1"/>
    </row>
    <row r="3997" spans="1:6" x14ac:dyDescent="0.2">
      <c r="A3997" s="1"/>
      <c r="B3997" s="1"/>
      <c r="C3997" s="1"/>
      <c r="D3997" s="2"/>
      <c r="E3997" s="1"/>
      <c r="F3997" s="1"/>
    </row>
    <row r="3998" spans="1:6" x14ac:dyDescent="0.2">
      <c r="A3998" s="1"/>
      <c r="B3998" s="1"/>
      <c r="C3998" s="1"/>
      <c r="D3998" s="2"/>
      <c r="E3998" s="1"/>
      <c r="F3998" s="1"/>
    </row>
    <row r="3999" spans="1:6" x14ac:dyDescent="0.2">
      <c r="A3999" s="1"/>
      <c r="B3999" s="1"/>
      <c r="C3999" s="1"/>
      <c r="D3999" s="2"/>
      <c r="E3999" s="1"/>
      <c r="F3999" s="1"/>
    </row>
    <row r="4000" spans="1:6" x14ac:dyDescent="0.2">
      <c r="A4000" s="1"/>
      <c r="B4000" s="1"/>
      <c r="C4000" s="1"/>
      <c r="D4000" s="2"/>
      <c r="E4000" s="1"/>
      <c r="F4000" s="1"/>
    </row>
    <row r="4001" spans="1:6" x14ac:dyDescent="0.2">
      <c r="A4001" s="1"/>
      <c r="B4001" s="1"/>
      <c r="C4001" s="1"/>
      <c r="D4001" s="2"/>
      <c r="E4001" s="1"/>
      <c r="F4001" s="1"/>
    </row>
    <row r="4002" spans="1:6" x14ac:dyDescent="0.2">
      <c r="A4002" s="1"/>
      <c r="B4002" s="1"/>
      <c r="C4002" s="1"/>
      <c r="D4002" s="2"/>
      <c r="E4002" s="1"/>
      <c r="F4002" s="1"/>
    </row>
    <row r="4003" spans="1:6" x14ac:dyDescent="0.2">
      <c r="A4003" s="1"/>
      <c r="B4003" s="1"/>
      <c r="C4003" s="1"/>
      <c r="D4003" s="2"/>
      <c r="E4003" s="1"/>
      <c r="F4003" s="1"/>
    </row>
    <row r="4004" spans="1:6" x14ac:dyDescent="0.2">
      <c r="A4004" s="1"/>
      <c r="B4004" s="1"/>
      <c r="C4004" s="1"/>
      <c r="D4004" s="2"/>
      <c r="E4004" s="1"/>
      <c r="F4004" s="1"/>
    </row>
    <row r="4005" spans="1:6" x14ac:dyDescent="0.2">
      <c r="A4005" s="1"/>
      <c r="B4005" s="1"/>
      <c r="C4005" s="1"/>
      <c r="D4005" s="2"/>
      <c r="E4005" s="1"/>
      <c r="F4005" s="1"/>
    </row>
    <row r="4006" spans="1:6" x14ac:dyDescent="0.2">
      <c r="A4006" s="1"/>
      <c r="B4006" s="1"/>
      <c r="C4006" s="1"/>
      <c r="D4006" s="2"/>
      <c r="E4006" s="1"/>
      <c r="F4006" s="1"/>
    </row>
    <row r="4007" spans="1:6" x14ac:dyDescent="0.2">
      <c r="A4007" s="1"/>
      <c r="B4007" s="1"/>
      <c r="C4007" s="1"/>
      <c r="D4007" s="2"/>
      <c r="E4007" s="1"/>
      <c r="F4007" s="1"/>
    </row>
    <row r="4008" spans="1:6" x14ac:dyDescent="0.2">
      <c r="A4008" s="1"/>
      <c r="B4008" s="1"/>
      <c r="C4008" s="1"/>
      <c r="D4008" s="2"/>
      <c r="E4008" s="1"/>
      <c r="F4008" s="1"/>
    </row>
    <row r="4009" spans="1:6" x14ac:dyDescent="0.2">
      <c r="A4009" s="1"/>
      <c r="B4009" s="1"/>
      <c r="C4009" s="1"/>
      <c r="D4009" s="2"/>
      <c r="E4009" s="1"/>
      <c r="F4009" s="1"/>
    </row>
    <row r="4010" spans="1:6" x14ac:dyDescent="0.2">
      <c r="A4010" s="1"/>
      <c r="B4010" s="1"/>
      <c r="C4010" s="1"/>
      <c r="D4010" s="2"/>
      <c r="E4010" s="1"/>
      <c r="F4010" s="1"/>
    </row>
    <row r="4011" spans="1:6" x14ac:dyDescent="0.2">
      <c r="A4011" s="1"/>
      <c r="B4011" s="1"/>
      <c r="C4011" s="1"/>
      <c r="D4011" s="2"/>
      <c r="E4011" s="1"/>
      <c r="F4011" s="1"/>
    </row>
    <row r="4012" spans="1:6" x14ac:dyDescent="0.2">
      <c r="A4012" s="1"/>
      <c r="B4012" s="1"/>
      <c r="C4012" s="1"/>
      <c r="D4012" s="2"/>
      <c r="E4012" s="1"/>
      <c r="F4012" s="1"/>
    </row>
    <row r="4013" spans="1:6" x14ac:dyDescent="0.2">
      <c r="A4013" s="1"/>
      <c r="B4013" s="1"/>
      <c r="C4013" s="1"/>
      <c r="D4013" s="2"/>
      <c r="E4013" s="1"/>
      <c r="F4013" s="1"/>
    </row>
    <row r="4014" spans="1:6" x14ac:dyDescent="0.2">
      <c r="A4014" s="1"/>
      <c r="B4014" s="1"/>
      <c r="C4014" s="1"/>
      <c r="D4014" s="2"/>
      <c r="E4014" s="1"/>
      <c r="F4014" s="1"/>
    </row>
    <row r="4015" spans="1:6" x14ac:dyDescent="0.2">
      <c r="A4015" s="1"/>
      <c r="B4015" s="1"/>
      <c r="C4015" s="1"/>
      <c r="D4015" s="2"/>
      <c r="E4015" s="1"/>
      <c r="F4015" s="1"/>
    </row>
    <row r="4016" spans="1:6" x14ac:dyDescent="0.2">
      <c r="A4016" s="1"/>
      <c r="B4016" s="1"/>
      <c r="C4016" s="1"/>
      <c r="D4016" s="2"/>
      <c r="E4016" s="1"/>
      <c r="F4016" s="1"/>
    </row>
    <row r="4017" spans="1:6" x14ac:dyDescent="0.2">
      <c r="A4017" s="1"/>
      <c r="B4017" s="1"/>
      <c r="C4017" s="1"/>
      <c r="D4017" s="2"/>
      <c r="E4017" s="1"/>
      <c r="F4017" s="1"/>
    </row>
    <row r="4018" spans="1:6" x14ac:dyDescent="0.2">
      <c r="A4018" s="1"/>
      <c r="B4018" s="1"/>
      <c r="C4018" s="1"/>
      <c r="D4018" s="2"/>
      <c r="E4018" s="1"/>
      <c r="F4018" s="1"/>
    </row>
    <row r="4019" spans="1:6" x14ac:dyDescent="0.2">
      <c r="A4019" s="1"/>
      <c r="B4019" s="1"/>
      <c r="C4019" s="1"/>
      <c r="D4019" s="2"/>
      <c r="E4019" s="1"/>
      <c r="F4019" s="1"/>
    </row>
    <row r="4020" spans="1:6" x14ac:dyDescent="0.2">
      <c r="A4020" s="1"/>
      <c r="B4020" s="1"/>
      <c r="C4020" s="1"/>
      <c r="D4020" s="2"/>
      <c r="E4020" s="1"/>
      <c r="F4020" s="1"/>
    </row>
    <row r="4021" spans="1:6" x14ac:dyDescent="0.2">
      <c r="A4021" s="1"/>
      <c r="B4021" s="1"/>
      <c r="C4021" s="1"/>
      <c r="D4021" s="2"/>
      <c r="E4021" s="1"/>
      <c r="F4021" s="1"/>
    </row>
    <row r="4022" spans="1:6" x14ac:dyDescent="0.2">
      <c r="A4022" s="1"/>
      <c r="B4022" s="1"/>
      <c r="C4022" s="1"/>
      <c r="D4022" s="2"/>
      <c r="E4022" s="1"/>
      <c r="F4022" s="1"/>
    </row>
    <row r="4023" spans="1:6" x14ac:dyDescent="0.2">
      <c r="A4023" s="1"/>
      <c r="B4023" s="1"/>
      <c r="C4023" s="1"/>
      <c r="D4023" s="2"/>
      <c r="E4023" s="1"/>
      <c r="F4023" s="1"/>
    </row>
    <row r="4024" spans="1:6" x14ac:dyDescent="0.2">
      <c r="A4024" s="1"/>
      <c r="B4024" s="1"/>
      <c r="C4024" s="1"/>
      <c r="D4024" s="2"/>
      <c r="E4024" s="1"/>
      <c r="F4024" s="1"/>
    </row>
    <row r="4025" spans="1:6" x14ac:dyDescent="0.2">
      <c r="A4025" s="1"/>
      <c r="B4025" s="1"/>
      <c r="C4025" s="1"/>
      <c r="D4025" s="2"/>
      <c r="E4025" s="1"/>
      <c r="F4025" s="1"/>
    </row>
    <row r="4026" spans="1:6" x14ac:dyDescent="0.2">
      <c r="A4026" s="1"/>
      <c r="B4026" s="1"/>
      <c r="C4026" s="1"/>
      <c r="D4026" s="2"/>
      <c r="E4026" s="1"/>
      <c r="F4026" s="1"/>
    </row>
    <row r="4027" spans="1:6" x14ac:dyDescent="0.2">
      <c r="A4027" s="1"/>
      <c r="B4027" s="1"/>
      <c r="C4027" s="1"/>
      <c r="D4027" s="2"/>
      <c r="E4027" s="1"/>
      <c r="F4027" s="1"/>
    </row>
    <row r="4028" spans="1:6" x14ac:dyDescent="0.2">
      <c r="A4028" s="1"/>
      <c r="B4028" s="1"/>
      <c r="C4028" s="1"/>
      <c r="D4028" s="2"/>
      <c r="E4028" s="1"/>
      <c r="F4028" s="1"/>
    </row>
    <row r="4029" spans="1:6" x14ac:dyDescent="0.2">
      <c r="A4029" s="1"/>
      <c r="B4029" s="1"/>
      <c r="C4029" s="1"/>
      <c r="D4029" s="2"/>
      <c r="E4029" s="1"/>
      <c r="F4029" s="1"/>
    </row>
    <row r="4030" spans="1:6" x14ac:dyDescent="0.2">
      <c r="A4030" s="1"/>
      <c r="B4030" s="1"/>
      <c r="C4030" s="1"/>
      <c r="D4030" s="2"/>
      <c r="E4030" s="1"/>
      <c r="F4030" s="1"/>
    </row>
    <row r="4031" spans="1:6" x14ac:dyDescent="0.2">
      <c r="A4031" s="1"/>
      <c r="B4031" s="1"/>
      <c r="C4031" s="1"/>
      <c r="D4031" s="2"/>
      <c r="E4031" s="1"/>
      <c r="F4031" s="1"/>
    </row>
    <row r="4032" spans="1:6" x14ac:dyDescent="0.2">
      <c r="A4032" s="1"/>
      <c r="B4032" s="1"/>
      <c r="C4032" s="1"/>
      <c r="D4032" s="2"/>
      <c r="E4032" s="1"/>
      <c r="F4032" s="1"/>
    </row>
    <row r="4033" spans="1:6" x14ac:dyDescent="0.2">
      <c r="A4033" s="1"/>
      <c r="B4033" s="1"/>
      <c r="C4033" s="1"/>
      <c r="D4033" s="2"/>
      <c r="E4033" s="1"/>
      <c r="F4033" s="1"/>
    </row>
    <row r="4034" spans="1:6" x14ac:dyDescent="0.2">
      <c r="A4034" s="1"/>
      <c r="B4034" s="1"/>
      <c r="C4034" s="1"/>
      <c r="D4034" s="2"/>
      <c r="E4034" s="1"/>
      <c r="F4034" s="1"/>
    </row>
    <row r="4035" spans="1:6" x14ac:dyDescent="0.2">
      <c r="A4035" s="1"/>
      <c r="B4035" s="1"/>
      <c r="C4035" s="1"/>
      <c r="D4035" s="2"/>
      <c r="E4035" s="1"/>
      <c r="F4035" s="1"/>
    </row>
    <row r="4036" spans="1:6" x14ac:dyDescent="0.2">
      <c r="A4036" s="1"/>
      <c r="B4036" s="1"/>
      <c r="C4036" s="1"/>
      <c r="D4036" s="2"/>
      <c r="E4036" s="1"/>
      <c r="F4036" s="1"/>
    </row>
    <row r="4037" spans="1:6" x14ac:dyDescent="0.2">
      <c r="A4037" s="1"/>
      <c r="B4037" s="1"/>
      <c r="C4037" s="1"/>
      <c r="D4037" s="2"/>
      <c r="E4037" s="1"/>
      <c r="F4037" s="1"/>
    </row>
    <row r="4038" spans="1:6" x14ac:dyDescent="0.2">
      <c r="A4038" s="1"/>
      <c r="B4038" s="1"/>
      <c r="C4038" s="1"/>
      <c r="D4038" s="2"/>
      <c r="E4038" s="1"/>
      <c r="F4038" s="1"/>
    </row>
    <row r="4039" spans="1:6" x14ac:dyDescent="0.2">
      <c r="A4039" s="1"/>
      <c r="B4039" s="1"/>
      <c r="C4039" s="1"/>
      <c r="D4039" s="2"/>
      <c r="E4039" s="1"/>
      <c r="F4039" s="1"/>
    </row>
    <row r="4040" spans="1:6" x14ac:dyDescent="0.2">
      <c r="A4040" s="1"/>
      <c r="B4040" s="1"/>
      <c r="C4040" s="1"/>
      <c r="D4040" s="2"/>
      <c r="E4040" s="1"/>
      <c r="F4040" s="1"/>
    </row>
    <row r="4041" spans="1:6" x14ac:dyDescent="0.2">
      <c r="A4041" s="1"/>
      <c r="B4041" s="1"/>
      <c r="C4041" s="1"/>
      <c r="D4041" s="2"/>
      <c r="E4041" s="1"/>
      <c r="F4041" s="1"/>
    </row>
    <row r="4042" spans="1:6" x14ac:dyDescent="0.2">
      <c r="A4042" s="1"/>
      <c r="B4042" s="1"/>
      <c r="C4042" s="1"/>
      <c r="D4042" s="2"/>
      <c r="E4042" s="1"/>
      <c r="F4042" s="1"/>
    </row>
    <row r="4043" spans="1:6" x14ac:dyDescent="0.2">
      <c r="A4043" s="1"/>
      <c r="B4043" s="1"/>
      <c r="C4043" s="1"/>
      <c r="D4043" s="2"/>
      <c r="E4043" s="1"/>
      <c r="F4043" s="1"/>
    </row>
    <row r="4044" spans="1:6" x14ac:dyDescent="0.2">
      <c r="A4044" s="1"/>
      <c r="B4044" s="1"/>
      <c r="C4044" s="1"/>
      <c r="D4044" s="2"/>
      <c r="E4044" s="1"/>
      <c r="F4044" s="1"/>
    </row>
    <row r="4045" spans="1:6" x14ac:dyDescent="0.2">
      <c r="A4045" s="1"/>
      <c r="B4045" s="1"/>
      <c r="C4045" s="1"/>
      <c r="D4045" s="2"/>
      <c r="E4045" s="1"/>
      <c r="F4045" s="1"/>
    </row>
    <row r="4046" spans="1:6" x14ac:dyDescent="0.2">
      <c r="A4046" s="1"/>
      <c r="B4046" s="1"/>
      <c r="C4046" s="1"/>
      <c r="D4046" s="2"/>
      <c r="E4046" s="1"/>
      <c r="F4046" s="1"/>
    </row>
    <row r="4047" spans="1:6" x14ac:dyDescent="0.2">
      <c r="A4047" s="1"/>
      <c r="B4047" s="1"/>
      <c r="C4047" s="1"/>
      <c r="D4047" s="2"/>
      <c r="E4047" s="1"/>
      <c r="F4047" s="1"/>
    </row>
    <row r="4048" spans="1:6" x14ac:dyDescent="0.2">
      <c r="A4048" s="1"/>
      <c r="B4048" s="1"/>
      <c r="C4048" s="1"/>
      <c r="D4048" s="2"/>
      <c r="E4048" s="1"/>
      <c r="F4048" s="1"/>
    </row>
    <row r="4049" spans="1:6" x14ac:dyDescent="0.2">
      <c r="A4049" s="1"/>
      <c r="B4049" s="1"/>
      <c r="C4049" s="1"/>
      <c r="D4049" s="2"/>
      <c r="E4049" s="1"/>
      <c r="F4049" s="1"/>
    </row>
    <row r="4050" spans="1:6" x14ac:dyDescent="0.2">
      <c r="A4050" s="1"/>
      <c r="B4050" s="1"/>
      <c r="C4050" s="1"/>
      <c r="D4050" s="2"/>
      <c r="E4050" s="1"/>
      <c r="F4050" s="1"/>
    </row>
    <row r="4051" spans="1:6" x14ac:dyDescent="0.2">
      <c r="A4051" s="1"/>
      <c r="B4051" s="1"/>
      <c r="C4051" s="1"/>
      <c r="D4051" s="2"/>
      <c r="E4051" s="1"/>
      <c r="F4051" s="1"/>
    </row>
    <row r="4052" spans="1:6" x14ac:dyDescent="0.2">
      <c r="A4052" s="1"/>
      <c r="B4052" s="1"/>
      <c r="C4052" s="1"/>
      <c r="D4052" s="2"/>
      <c r="E4052" s="1"/>
      <c r="F4052" s="1"/>
    </row>
    <row r="4053" spans="1:6" x14ac:dyDescent="0.2">
      <c r="A4053" s="1"/>
      <c r="B4053" s="1"/>
      <c r="C4053" s="1"/>
      <c r="D4053" s="2"/>
      <c r="E4053" s="1"/>
      <c r="F4053" s="1"/>
    </row>
    <row r="4054" spans="1:6" x14ac:dyDescent="0.2">
      <c r="A4054" s="1"/>
      <c r="B4054" s="1"/>
      <c r="C4054" s="1"/>
      <c r="D4054" s="2"/>
      <c r="E4054" s="1"/>
      <c r="F4054" s="1"/>
    </row>
    <row r="4055" spans="1:6" x14ac:dyDescent="0.2">
      <c r="A4055" s="1"/>
      <c r="B4055" s="1"/>
      <c r="C4055" s="1"/>
      <c r="D4055" s="2"/>
      <c r="E4055" s="1"/>
      <c r="F4055" s="1"/>
    </row>
    <row r="4056" spans="1:6" x14ac:dyDescent="0.2">
      <c r="A4056" s="1"/>
      <c r="B4056" s="1"/>
      <c r="C4056" s="1"/>
      <c r="D4056" s="2"/>
      <c r="E4056" s="1"/>
      <c r="F4056" s="1"/>
    </row>
    <row r="4057" spans="1:6" x14ac:dyDescent="0.2">
      <c r="A4057" s="1"/>
      <c r="B4057" s="1"/>
      <c r="C4057" s="1"/>
      <c r="D4057" s="2"/>
      <c r="E4057" s="1"/>
      <c r="F4057" s="1"/>
    </row>
    <row r="4058" spans="1:6" x14ac:dyDescent="0.2">
      <c r="A4058" s="1"/>
      <c r="B4058" s="1"/>
      <c r="C4058" s="1"/>
      <c r="D4058" s="2"/>
      <c r="E4058" s="1"/>
      <c r="F4058" s="1"/>
    </row>
    <row r="4059" spans="1:6" x14ac:dyDescent="0.2">
      <c r="A4059" s="1"/>
      <c r="B4059" s="1"/>
      <c r="C4059" s="1"/>
      <c r="D4059" s="2"/>
      <c r="E4059" s="1"/>
      <c r="F4059" s="1"/>
    </row>
    <row r="4060" spans="1:6" x14ac:dyDescent="0.2">
      <c r="A4060" s="1"/>
      <c r="B4060" s="1"/>
      <c r="C4060" s="1"/>
      <c r="D4060" s="2"/>
      <c r="E4060" s="1"/>
      <c r="F4060" s="1"/>
    </row>
    <row r="4061" spans="1:6" x14ac:dyDescent="0.2">
      <c r="A4061" s="1"/>
      <c r="B4061" s="1"/>
      <c r="C4061" s="1"/>
      <c r="D4061" s="2"/>
      <c r="E4061" s="1"/>
      <c r="F4061" s="1"/>
    </row>
    <row r="4062" spans="1:6" x14ac:dyDescent="0.2">
      <c r="A4062" s="1"/>
      <c r="B4062" s="1"/>
      <c r="C4062" s="1"/>
      <c r="D4062" s="2"/>
      <c r="E4062" s="1"/>
      <c r="F4062" s="1"/>
    </row>
    <row r="4063" spans="1:6" x14ac:dyDescent="0.2">
      <c r="A4063" s="1"/>
      <c r="B4063" s="1"/>
      <c r="C4063" s="1"/>
      <c r="D4063" s="2"/>
      <c r="E4063" s="1"/>
      <c r="F4063" s="1"/>
    </row>
    <row r="4064" spans="1:6" x14ac:dyDescent="0.2">
      <c r="A4064" s="1"/>
      <c r="B4064" s="1"/>
      <c r="C4064" s="1"/>
      <c r="D4064" s="2"/>
      <c r="E4064" s="1"/>
      <c r="F4064" s="1"/>
    </row>
    <row r="4065" spans="1:6" x14ac:dyDescent="0.2">
      <c r="A4065" s="1"/>
      <c r="B4065" s="1"/>
      <c r="C4065" s="1"/>
      <c r="D4065" s="2"/>
      <c r="E4065" s="1"/>
      <c r="F4065" s="1"/>
    </row>
    <row r="4066" spans="1:6" x14ac:dyDescent="0.2">
      <c r="A4066" s="1"/>
      <c r="B4066" s="1"/>
      <c r="C4066" s="1"/>
      <c r="D4066" s="2"/>
      <c r="E4066" s="1"/>
      <c r="F4066" s="1"/>
    </row>
    <row r="4067" spans="1:6" x14ac:dyDescent="0.2">
      <c r="A4067" s="1"/>
      <c r="B4067" s="1"/>
      <c r="C4067" s="1"/>
      <c r="D4067" s="2"/>
      <c r="E4067" s="1"/>
      <c r="F4067" s="1"/>
    </row>
    <row r="4068" spans="1:6" x14ac:dyDescent="0.2">
      <c r="A4068" s="1"/>
      <c r="B4068" s="1"/>
      <c r="C4068" s="1"/>
      <c r="D4068" s="2"/>
      <c r="E4068" s="1"/>
      <c r="F4068" s="1"/>
    </row>
    <row r="4069" spans="1:6" x14ac:dyDescent="0.2">
      <c r="A4069" s="1"/>
      <c r="B4069" s="1"/>
      <c r="C4069" s="1"/>
      <c r="D4069" s="2"/>
      <c r="E4069" s="1"/>
      <c r="F4069" s="1"/>
    </row>
    <row r="4070" spans="1:6" x14ac:dyDescent="0.2">
      <c r="A4070" s="1"/>
      <c r="B4070" s="1"/>
      <c r="C4070" s="1"/>
      <c r="D4070" s="2"/>
      <c r="E4070" s="1"/>
      <c r="F4070" s="1"/>
    </row>
    <row r="4071" spans="1:6" x14ac:dyDescent="0.2">
      <c r="A4071" s="1"/>
      <c r="B4071" s="1"/>
      <c r="C4071" s="1"/>
      <c r="D4071" s="2"/>
      <c r="E4071" s="1"/>
      <c r="F4071" s="1"/>
    </row>
    <row r="4072" spans="1:6" x14ac:dyDescent="0.2">
      <c r="A4072" s="1"/>
      <c r="B4072" s="1"/>
      <c r="C4072" s="1"/>
      <c r="D4072" s="2"/>
      <c r="E4072" s="1"/>
      <c r="F4072" s="1"/>
    </row>
    <row r="4073" spans="1:6" x14ac:dyDescent="0.2">
      <c r="A4073" s="1"/>
      <c r="B4073" s="1"/>
      <c r="C4073" s="1"/>
      <c r="D4073" s="2"/>
      <c r="E4073" s="1"/>
      <c r="F4073" s="1"/>
    </row>
    <row r="4074" spans="1:6" x14ac:dyDescent="0.2">
      <c r="A4074" s="1"/>
      <c r="B4074" s="1"/>
      <c r="C4074" s="1"/>
      <c r="D4074" s="2"/>
      <c r="E4074" s="1"/>
      <c r="F4074" s="1"/>
    </row>
    <row r="4075" spans="1:6" x14ac:dyDescent="0.2">
      <c r="A4075" s="1"/>
      <c r="B4075" s="1"/>
      <c r="C4075" s="1"/>
      <c r="D4075" s="2"/>
      <c r="E4075" s="1"/>
      <c r="F4075" s="1"/>
    </row>
    <row r="4076" spans="1:6" x14ac:dyDescent="0.2">
      <c r="A4076" s="1"/>
      <c r="B4076" s="1"/>
      <c r="C4076" s="1"/>
      <c r="D4076" s="2"/>
      <c r="E4076" s="1"/>
      <c r="F4076" s="1"/>
    </row>
    <row r="4077" spans="1:6" x14ac:dyDescent="0.2">
      <c r="A4077" s="1"/>
      <c r="B4077" s="1"/>
      <c r="C4077" s="1"/>
      <c r="D4077" s="2"/>
      <c r="E4077" s="1"/>
      <c r="F4077" s="1"/>
    </row>
    <row r="4078" spans="1:6" x14ac:dyDescent="0.2">
      <c r="A4078" s="1"/>
      <c r="B4078" s="1"/>
      <c r="C4078" s="1"/>
      <c r="D4078" s="2"/>
      <c r="E4078" s="1"/>
      <c r="F4078" s="1"/>
    </row>
    <row r="4079" spans="1:6" x14ac:dyDescent="0.2">
      <c r="A4079" s="1"/>
      <c r="B4079" s="1"/>
      <c r="C4079" s="1"/>
      <c r="D4079" s="2"/>
      <c r="E4079" s="1"/>
      <c r="F4079" s="1"/>
    </row>
    <row r="4080" spans="1:6" x14ac:dyDescent="0.2">
      <c r="A4080" s="1"/>
      <c r="B4080" s="1"/>
      <c r="C4080" s="1"/>
      <c r="D4080" s="2"/>
      <c r="E4080" s="1"/>
      <c r="F4080" s="1"/>
    </row>
    <row r="4081" spans="1:6" x14ac:dyDescent="0.2">
      <c r="A4081" s="1"/>
      <c r="B4081" s="1"/>
      <c r="C4081" s="1"/>
      <c r="D4081" s="2"/>
      <c r="E4081" s="1"/>
      <c r="F4081" s="1"/>
    </row>
    <row r="4082" spans="1:6" x14ac:dyDescent="0.2">
      <c r="A4082" s="1"/>
      <c r="B4082" s="1"/>
      <c r="C4082" s="1"/>
      <c r="D4082" s="2"/>
      <c r="E4082" s="1"/>
      <c r="F4082" s="1"/>
    </row>
    <row r="4083" spans="1:6" x14ac:dyDescent="0.2">
      <c r="A4083" s="1"/>
      <c r="B4083" s="1"/>
      <c r="C4083" s="1"/>
      <c r="D4083" s="2"/>
      <c r="E4083" s="1"/>
      <c r="F4083" s="1"/>
    </row>
    <row r="4084" spans="1:6" x14ac:dyDescent="0.2">
      <c r="A4084" s="1"/>
      <c r="B4084" s="1"/>
      <c r="C4084" s="1"/>
      <c r="D4084" s="2"/>
      <c r="E4084" s="1"/>
      <c r="F4084" s="1"/>
    </row>
    <row r="4085" spans="1:6" x14ac:dyDescent="0.2">
      <c r="A4085" s="1"/>
      <c r="B4085" s="1"/>
      <c r="C4085" s="1"/>
      <c r="D4085" s="2"/>
      <c r="E4085" s="1"/>
      <c r="F4085" s="1"/>
    </row>
    <row r="4086" spans="1:6" x14ac:dyDescent="0.2">
      <c r="A4086" s="1"/>
      <c r="B4086" s="1"/>
      <c r="C4086" s="1"/>
      <c r="D4086" s="2"/>
      <c r="E4086" s="1"/>
      <c r="F4086" s="1"/>
    </row>
    <row r="4087" spans="1:6" x14ac:dyDescent="0.2">
      <c r="A4087" s="1"/>
      <c r="B4087" s="1"/>
      <c r="C4087" s="1"/>
      <c r="D4087" s="2"/>
      <c r="E4087" s="1"/>
      <c r="F4087" s="1"/>
    </row>
    <row r="4088" spans="1:6" x14ac:dyDescent="0.2">
      <c r="A4088" s="1"/>
      <c r="B4088" s="1"/>
      <c r="C4088" s="1"/>
      <c r="D4088" s="2"/>
      <c r="E4088" s="1"/>
      <c r="F4088" s="1"/>
    </row>
    <row r="4089" spans="1:6" x14ac:dyDescent="0.2">
      <c r="A4089" s="1"/>
      <c r="B4089" s="1"/>
      <c r="C4089" s="1"/>
      <c r="D4089" s="2"/>
      <c r="E4089" s="1"/>
      <c r="F4089" s="1"/>
    </row>
    <row r="4090" spans="1:6" x14ac:dyDescent="0.2">
      <c r="A4090" s="1"/>
      <c r="B4090" s="1"/>
      <c r="C4090" s="1"/>
      <c r="D4090" s="2"/>
      <c r="E4090" s="1"/>
      <c r="F4090" s="1"/>
    </row>
    <row r="4091" spans="1:6" x14ac:dyDescent="0.2">
      <c r="A4091" s="1"/>
      <c r="B4091" s="1"/>
      <c r="C4091" s="1"/>
      <c r="D4091" s="2"/>
      <c r="E4091" s="1"/>
      <c r="F4091" s="1"/>
    </row>
    <row r="4092" spans="1:6" x14ac:dyDescent="0.2">
      <c r="A4092" s="1"/>
      <c r="B4092" s="1"/>
      <c r="C4092" s="1"/>
      <c r="D4092" s="2"/>
      <c r="E4092" s="1"/>
      <c r="F4092" s="1"/>
    </row>
    <row r="4093" spans="1:6" x14ac:dyDescent="0.2">
      <c r="A4093" s="1"/>
      <c r="B4093" s="1"/>
      <c r="C4093" s="1"/>
      <c r="D4093" s="2"/>
      <c r="E4093" s="1"/>
      <c r="F4093" s="1"/>
    </row>
    <row r="4094" spans="1:6" x14ac:dyDescent="0.2">
      <c r="A4094" s="1"/>
      <c r="B4094" s="1"/>
      <c r="C4094" s="1"/>
      <c r="D4094" s="2"/>
      <c r="E4094" s="1"/>
      <c r="F4094" s="1"/>
    </row>
    <row r="4095" spans="1:6" x14ac:dyDescent="0.2">
      <c r="A4095" s="1"/>
      <c r="B4095" s="1"/>
      <c r="C4095" s="1"/>
      <c r="D4095" s="2"/>
      <c r="E4095" s="1"/>
      <c r="F4095" s="1"/>
    </row>
    <row r="4096" spans="1:6" x14ac:dyDescent="0.2">
      <c r="A4096" s="1"/>
      <c r="B4096" s="1"/>
      <c r="C4096" s="1"/>
      <c r="D4096" s="2"/>
      <c r="E4096" s="1"/>
      <c r="F4096" s="1"/>
    </row>
    <row r="4097" spans="1:6" x14ac:dyDescent="0.2">
      <c r="A4097" s="1"/>
      <c r="B4097" s="1"/>
      <c r="C4097" s="1"/>
      <c r="D4097" s="2"/>
      <c r="E4097" s="1"/>
      <c r="F4097" s="1"/>
    </row>
    <row r="4098" spans="1:6" x14ac:dyDescent="0.2">
      <c r="A4098" s="1"/>
      <c r="B4098" s="1"/>
      <c r="C4098" s="1"/>
      <c r="D4098" s="2"/>
      <c r="E4098" s="1"/>
      <c r="F4098" s="1"/>
    </row>
    <row r="4099" spans="1:6" x14ac:dyDescent="0.2">
      <c r="A4099" s="1"/>
      <c r="B4099" s="1"/>
      <c r="C4099" s="1"/>
      <c r="D4099" s="2"/>
      <c r="E4099" s="1"/>
      <c r="F4099" s="1"/>
    </row>
    <row r="4100" spans="1:6" x14ac:dyDescent="0.2">
      <c r="A4100" s="1"/>
      <c r="B4100" s="1"/>
      <c r="C4100" s="1"/>
      <c r="D4100" s="2"/>
      <c r="E4100" s="1"/>
      <c r="F4100" s="1"/>
    </row>
    <row r="4101" spans="1:6" x14ac:dyDescent="0.2">
      <c r="A4101" s="1"/>
      <c r="B4101" s="1"/>
      <c r="C4101" s="1"/>
      <c r="D4101" s="2"/>
      <c r="E4101" s="1"/>
      <c r="F4101" s="1"/>
    </row>
    <row r="4102" spans="1:6" x14ac:dyDescent="0.2">
      <c r="A4102" s="1"/>
      <c r="B4102" s="1"/>
      <c r="C4102" s="1"/>
      <c r="D4102" s="2"/>
      <c r="E4102" s="1"/>
      <c r="F4102" s="1"/>
    </row>
    <row r="4103" spans="1:6" x14ac:dyDescent="0.2">
      <c r="A4103" s="1"/>
      <c r="B4103" s="1"/>
      <c r="C4103" s="1"/>
      <c r="D4103" s="2"/>
      <c r="E4103" s="1"/>
      <c r="F4103" s="1"/>
    </row>
    <row r="4104" spans="1:6" x14ac:dyDescent="0.2">
      <c r="A4104" s="1"/>
      <c r="B4104" s="1"/>
      <c r="C4104" s="1"/>
      <c r="D4104" s="2"/>
      <c r="E4104" s="1"/>
      <c r="F4104" s="1"/>
    </row>
    <row r="4105" spans="1:6" x14ac:dyDescent="0.2">
      <c r="A4105" s="1"/>
      <c r="B4105" s="1"/>
      <c r="C4105" s="1"/>
      <c r="D4105" s="2"/>
      <c r="E4105" s="1"/>
      <c r="F4105" s="1"/>
    </row>
    <row r="4106" spans="1:6" x14ac:dyDescent="0.2">
      <c r="A4106" s="1"/>
      <c r="B4106" s="1"/>
      <c r="C4106" s="1"/>
      <c r="D4106" s="2"/>
      <c r="E4106" s="1"/>
      <c r="F4106" s="1"/>
    </row>
    <row r="4107" spans="1:6" x14ac:dyDescent="0.2">
      <c r="A4107" s="1"/>
      <c r="B4107" s="1"/>
      <c r="C4107" s="1"/>
      <c r="D4107" s="2"/>
      <c r="E4107" s="1"/>
      <c r="F4107" s="1"/>
    </row>
    <row r="4108" spans="1:6" x14ac:dyDescent="0.2">
      <c r="A4108" s="1"/>
      <c r="B4108" s="1"/>
      <c r="C4108" s="1"/>
      <c r="D4108" s="2"/>
      <c r="E4108" s="1"/>
      <c r="F4108" s="1"/>
    </row>
    <row r="4109" spans="1:6" x14ac:dyDescent="0.2">
      <c r="A4109" s="1"/>
      <c r="B4109" s="1"/>
      <c r="C4109" s="1"/>
      <c r="D4109" s="2"/>
      <c r="E4109" s="1"/>
      <c r="F4109" s="1"/>
    </row>
    <row r="4110" spans="1:6" x14ac:dyDescent="0.2">
      <c r="A4110" s="1"/>
      <c r="B4110" s="1"/>
      <c r="C4110" s="1"/>
      <c r="D4110" s="2"/>
      <c r="E4110" s="1"/>
      <c r="F4110" s="1"/>
    </row>
    <row r="4111" spans="1:6" x14ac:dyDescent="0.2">
      <c r="A4111" s="1"/>
      <c r="B4111" s="1"/>
      <c r="C4111" s="1"/>
      <c r="D4111" s="2"/>
      <c r="E4111" s="1"/>
      <c r="F4111" s="1"/>
    </row>
    <row r="4112" spans="1:6" x14ac:dyDescent="0.2">
      <c r="A4112" s="1"/>
      <c r="B4112" s="1"/>
      <c r="C4112" s="1"/>
      <c r="D4112" s="2"/>
      <c r="E4112" s="1"/>
      <c r="F4112" s="1"/>
    </row>
    <row r="4113" spans="1:6" x14ac:dyDescent="0.2">
      <c r="A4113" s="1"/>
      <c r="B4113" s="1"/>
      <c r="C4113" s="1"/>
      <c r="D4113" s="2"/>
      <c r="E4113" s="1"/>
      <c r="F4113" s="1"/>
    </row>
    <row r="4114" spans="1:6" x14ac:dyDescent="0.2">
      <c r="A4114" s="1"/>
      <c r="B4114" s="1"/>
      <c r="C4114" s="1"/>
      <c r="D4114" s="2"/>
      <c r="E4114" s="1"/>
      <c r="F4114" s="1"/>
    </row>
    <row r="4115" spans="1:6" x14ac:dyDescent="0.2">
      <c r="A4115" s="1"/>
      <c r="B4115" s="1"/>
      <c r="C4115" s="1"/>
      <c r="D4115" s="2"/>
      <c r="E4115" s="1"/>
      <c r="F4115" s="1"/>
    </row>
    <row r="4116" spans="1:6" x14ac:dyDescent="0.2">
      <c r="A4116" s="1"/>
      <c r="B4116" s="1"/>
      <c r="C4116" s="1"/>
      <c r="D4116" s="2"/>
      <c r="E4116" s="1"/>
      <c r="F4116" s="1"/>
    </row>
    <row r="4117" spans="1:6" x14ac:dyDescent="0.2">
      <c r="A4117" s="1"/>
      <c r="B4117" s="1"/>
      <c r="C4117" s="1"/>
      <c r="D4117" s="2"/>
      <c r="E4117" s="1"/>
      <c r="F4117" s="1"/>
    </row>
    <row r="4118" spans="1:6" x14ac:dyDescent="0.2">
      <c r="A4118" s="1"/>
      <c r="B4118" s="1"/>
      <c r="C4118" s="1"/>
      <c r="D4118" s="2"/>
      <c r="E4118" s="1"/>
      <c r="F4118" s="1"/>
    </row>
    <row r="4119" spans="1:6" x14ac:dyDescent="0.2">
      <c r="A4119" s="1"/>
      <c r="B4119" s="1"/>
      <c r="C4119" s="1"/>
      <c r="D4119" s="2"/>
      <c r="E4119" s="1"/>
      <c r="F4119" s="1"/>
    </row>
    <row r="4120" spans="1:6" x14ac:dyDescent="0.2">
      <c r="A4120" s="1"/>
      <c r="B4120" s="1"/>
      <c r="C4120" s="1"/>
      <c r="D4120" s="2"/>
      <c r="E4120" s="1"/>
      <c r="F4120" s="1"/>
    </row>
    <row r="4121" spans="1:6" x14ac:dyDescent="0.2">
      <c r="A4121" s="1"/>
      <c r="B4121" s="1"/>
      <c r="C4121" s="1"/>
      <c r="D4121" s="2"/>
      <c r="E4121" s="1"/>
      <c r="F4121" s="1"/>
    </row>
    <row r="4122" spans="1:6" x14ac:dyDescent="0.2">
      <c r="A4122" s="1"/>
      <c r="B4122" s="1"/>
      <c r="C4122" s="1"/>
      <c r="D4122" s="2"/>
      <c r="E4122" s="1"/>
      <c r="F4122" s="1"/>
    </row>
    <row r="4123" spans="1:6" x14ac:dyDescent="0.2">
      <c r="A4123" s="1"/>
      <c r="B4123" s="1"/>
      <c r="C4123" s="1"/>
      <c r="D4123" s="2"/>
      <c r="E4123" s="1"/>
      <c r="F4123" s="1"/>
    </row>
    <row r="4124" spans="1:6" x14ac:dyDescent="0.2">
      <c r="A4124" s="1"/>
      <c r="B4124" s="1"/>
      <c r="C4124" s="1"/>
      <c r="D4124" s="2"/>
      <c r="E4124" s="1"/>
      <c r="F4124" s="1"/>
    </row>
    <row r="4125" spans="1:6" x14ac:dyDescent="0.2">
      <c r="A4125" s="1"/>
      <c r="B4125" s="1"/>
      <c r="C4125" s="1"/>
      <c r="D4125" s="2"/>
      <c r="E4125" s="1"/>
      <c r="F4125" s="1"/>
    </row>
    <row r="4126" spans="1:6" x14ac:dyDescent="0.2">
      <c r="A4126" s="1"/>
      <c r="B4126" s="1"/>
      <c r="C4126" s="1"/>
      <c r="D4126" s="2"/>
      <c r="E4126" s="1"/>
      <c r="F4126" s="1"/>
    </row>
    <row r="4127" spans="1:6" x14ac:dyDescent="0.2">
      <c r="A4127" s="1"/>
      <c r="B4127" s="1"/>
      <c r="C4127" s="1"/>
      <c r="D4127" s="2"/>
      <c r="E4127" s="1"/>
      <c r="F4127" s="1"/>
    </row>
    <row r="4128" spans="1:6" x14ac:dyDescent="0.2">
      <c r="A4128" s="1"/>
      <c r="B4128" s="1"/>
      <c r="C4128" s="1"/>
      <c r="D4128" s="2"/>
      <c r="E4128" s="1"/>
      <c r="F4128" s="1"/>
    </row>
    <row r="4129" spans="1:6" x14ac:dyDescent="0.2">
      <c r="A4129" s="1"/>
      <c r="B4129" s="1"/>
      <c r="C4129" s="1"/>
      <c r="D4129" s="2"/>
      <c r="E4129" s="1"/>
      <c r="F4129" s="1"/>
    </row>
    <row r="4130" spans="1:6" x14ac:dyDescent="0.2">
      <c r="A4130" s="1"/>
      <c r="B4130" s="1"/>
      <c r="C4130" s="1"/>
      <c r="D4130" s="2"/>
      <c r="E4130" s="1"/>
      <c r="F4130" s="1"/>
    </row>
    <row r="4131" spans="1:6" x14ac:dyDescent="0.2">
      <c r="A4131" s="1"/>
      <c r="B4131" s="1"/>
      <c r="C4131" s="1"/>
      <c r="D4131" s="2"/>
      <c r="E4131" s="1"/>
      <c r="F4131" s="1"/>
    </row>
    <row r="4132" spans="1:6" x14ac:dyDescent="0.2">
      <c r="A4132" s="1"/>
      <c r="B4132" s="1"/>
      <c r="C4132" s="1"/>
      <c r="D4132" s="2"/>
      <c r="E4132" s="1"/>
      <c r="F4132" s="1"/>
    </row>
    <row r="4133" spans="1:6" x14ac:dyDescent="0.2">
      <c r="A4133" s="1"/>
      <c r="B4133" s="1"/>
      <c r="C4133" s="1"/>
      <c r="D4133" s="2"/>
      <c r="E4133" s="1"/>
      <c r="F4133" s="1"/>
    </row>
    <row r="4134" spans="1:6" x14ac:dyDescent="0.2">
      <c r="A4134" s="1"/>
      <c r="B4134" s="1"/>
      <c r="C4134" s="1"/>
      <c r="D4134" s="2"/>
      <c r="E4134" s="1"/>
      <c r="F4134" s="1"/>
    </row>
    <row r="4135" spans="1:6" x14ac:dyDescent="0.2">
      <c r="A4135" s="1"/>
      <c r="B4135" s="1"/>
      <c r="C4135" s="1"/>
      <c r="D4135" s="2"/>
      <c r="E4135" s="1"/>
      <c r="F4135" s="1"/>
    </row>
    <row r="4136" spans="1:6" x14ac:dyDescent="0.2">
      <c r="A4136" s="1"/>
      <c r="B4136" s="1"/>
      <c r="C4136" s="1"/>
      <c r="D4136" s="2"/>
      <c r="E4136" s="1"/>
      <c r="F4136" s="1"/>
    </row>
    <row r="4137" spans="1:6" x14ac:dyDescent="0.2">
      <c r="A4137" s="1"/>
      <c r="B4137" s="1"/>
      <c r="C4137" s="1"/>
      <c r="D4137" s="2"/>
      <c r="E4137" s="1"/>
      <c r="F4137" s="1"/>
    </row>
    <row r="4138" spans="1:6" x14ac:dyDescent="0.2">
      <c r="A4138" s="1"/>
      <c r="B4138" s="1"/>
      <c r="C4138" s="1"/>
      <c r="D4138" s="2"/>
      <c r="E4138" s="1"/>
      <c r="F4138" s="1"/>
    </row>
    <row r="4139" spans="1:6" x14ac:dyDescent="0.2">
      <c r="A4139" s="1"/>
      <c r="B4139" s="1"/>
      <c r="C4139" s="1"/>
      <c r="D4139" s="2"/>
      <c r="E4139" s="1"/>
      <c r="F4139" s="1"/>
    </row>
    <row r="4140" spans="1:6" x14ac:dyDescent="0.2">
      <c r="A4140" s="1"/>
      <c r="B4140" s="1"/>
      <c r="C4140" s="1"/>
      <c r="D4140" s="2"/>
      <c r="E4140" s="1"/>
      <c r="F4140" s="1"/>
    </row>
    <row r="4141" spans="1:6" x14ac:dyDescent="0.2">
      <c r="A4141" s="1"/>
      <c r="B4141" s="1"/>
      <c r="C4141" s="1"/>
      <c r="D4141" s="2"/>
      <c r="E4141" s="1"/>
      <c r="F4141" s="1"/>
    </row>
    <row r="4142" spans="1:6" x14ac:dyDescent="0.2">
      <c r="A4142" s="1"/>
      <c r="B4142" s="1"/>
      <c r="C4142" s="1"/>
      <c r="D4142" s="2"/>
      <c r="E4142" s="1"/>
      <c r="F4142" s="1"/>
    </row>
    <row r="4143" spans="1:6" x14ac:dyDescent="0.2">
      <c r="A4143" s="1"/>
      <c r="B4143" s="1"/>
      <c r="C4143" s="1"/>
      <c r="D4143" s="2"/>
      <c r="E4143" s="1"/>
      <c r="F4143" s="1"/>
    </row>
    <row r="4144" spans="1:6" x14ac:dyDescent="0.2">
      <c r="A4144" s="1"/>
      <c r="B4144" s="1"/>
      <c r="C4144" s="1"/>
      <c r="D4144" s="2"/>
      <c r="E4144" s="1"/>
      <c r="F4144" s="1"/>
    </row>
    <row r="4145" spans="1:6" x14ac:dyDescent="0.2">
      <c r="A4145" s="1"/>
      <c r="B4145" s="1"/>
      <c r="C4145" s="1"/>
      <c r="D4145" s="2"/>
      <c r="E4145" s="1"/>
      <c r="F4145" s="1"/>
    </row>
    <row r="4146" spans="1:6" x14ac:dyDescent="0.2">
      <c r="A4146" s="1"/>
      <c r="B4146" s="1"/>
      <c r="C4146" s="1"/>
      <c r="D4146" s="2"/>
      <c r="E4146" s="1"/>
      <c r="F4146" s="1"/>
    </row>
    <row r="4147" spans="1:6" x14ac:dyDescent="0.2">
      <c r="A4147" s="1"/>
      <c r="B4147" s="1"/>
      <c r="C4147" s="1"/>
      <c r="D4147" s="2"/>
      <c r="E4147" s="1"/>
      <c r="F4147" s="1"/>
    </row>
    <row r="4148" spans="1:6" x14ac:dyDescent="0.2">
      <c r="A4148" s="1"/>
      <c r="B4148" s="1"/>
      <c r="C4148" s="1"/>
      <c r="D4148" s="2"/>
      <c r="E4148" s="1"/>
      <c r="F4148" s="1"/>
    </row>
    <row r="4149" spans="1:6" x14ac:dyDescent="0.2">
      <c r="A4149" s="1"/>
      <c r="B4149" s="1"/>
      <c r="C4149" s="1"/>
      <c r="D4149" s="2"/>
      <c r="E4149" s="1"/>
      <c r="F4149" s="1"/>
    </row>
    <row r="4150" spans="1:6" x14ac:dyDescent="0.2">
      <c r="A4150" s="1"/>
      <c r="B4150" s="1"/>
      <c r="C4150" s="1"/>
      <c r="D4150" s="2"/>
      <c r="E4150" s="1"/>
      <c r="F4150" s="1"/>
    </row>
    <row r="4151" spans="1:6" x14ac:dyDescent="0.2">
      <c r="A4151" s="1"/>
      <c r="B4151" s="1"/>
      <c r="C4151" s="1"/>
      <c r="D4151" s="2"/>
      <c r="E4151" s="1"/>
      <c r="F4151" s="1"/>
    </row>
    <row r="4152" spans="1:6" x14ac:dyDescent="0.2">
      <c r="A4152" s="1"/>
      <c r="B4152" s="1"/>
      <c r="C4152" s="1"/>
      <c r="D4152" s="2"/>
      <c r="E4152" s="1"/>
      <c r="F4152" s="1"/>
    </row>
    <row r="4153" spans="1:6" x14ac:dyDescent="0.2">
      <c r="A4153" s="1"/>
      <c r="B4153" s="1"/>
      <c r="C4153" s="1"/>
      <c r="D4153" s="2"/>
      <c r="E4153" s="1"/>
      <c r="F4153" s="1"/>
    </row>
    <row r="4154" spans="1:6" x14ac:dyDescent="0.2">
      <c r="A4154" s="1"/>
      <c r="B4154" s="1"/>
      <c r="C4154" s="1"/>
      <c r="D4154" s="2"/>
      <c r="E4154" s="1"/>
      <c r="F4154" s="1"/>
    </row>
    <row r="4155" spans="1:6" x14ac:dyDescent="0.2">
      <c r="A4155" s="1"/>
      <c r="B4155" s="1"/>
      <c r="C4155" s="1"/>
      <c r="D4155" s="2"/>
      <c r="E4155" s="1"/>
      <c r="F4155" s="1"/>
    </row>
    <row r="4156" spans="1:6" x14ac:dyDescent="0.2">
      <c r="A4156" s="1"/>
      <c r="B4156" s="1"/>
      <c r="C4156" s="1"/>
      <c r="D4156" s="2"/>
      <c r="E4156" s="1"/>
      <c r="F4156" s="1"/>
    </row>
    <row r="4157" spans="1:6" x14ac:dyDescent="0.2">
      <c r="A4157" s="1"/>
      <c r="B4157" s="1"/>
      <c r="C4157" s="1"/>
      <c r="D4157" s="2"/>
      <c r="E4157" s="1"/>
      <c r="F4157" s="1"/>
    </row>
    <row r="4158" spans="1:6" x14ac:dyDescent="0.2">
      <c r="A4158" s="1"/>
      <c r="B4158" s="1"/>
      <c r="C4158" s="1"/>
      <c r="D4158" s="2"/>
      <c r="E4158" s="1"/>
      <c r="F4158" s="1"/>
    </row>
    <row r="4159" spans="1:6" x14ac:dyDescent="0.2">
      <c r="A4159" s="1"/>
      <c r="B4159" s="1"/>
      <c r="C4159" s="1"/>
      <c r="D4159" s="2"/>
      <c r="E4159" s="1"/>
      <c r="F4159" s="1"/>
    </row>
    <row r="4160" spans="1:6" x14ac:dyDescent="0.2">
      <c r="A4160" s="1"/>
      <c r="B4160" s="1"/>
      <c r="C4160" s="1"/>
      <c r="D4160" s="2"/>
      <c r="E4160" s="1"/>
      <c r="F4160" s="1"/>
    </row>
    <row r="4161" spans="1:6" x14ac:dyDescent="0.2">
      <c r="A4161" s="1"/>
      <c r="B4161" s="1"/>
      <c r="C4161" s="1"/>
      <c r="D4161" s="2"/>
      <c r="E4161" s="1"/>
      <c r="F4161" s="1"/>
    </row>
    <row r="4162" spans="1:6" x14ac:dyDescent="0.2">
      <c r="A4162" s="1"/>
      <c r="B4162" s="1"/>
      <c r="C4162" s="1"/>
      <c r="D4162" s="2"/>
      <c r="E4162" s="1"/>
      <c r="F4162" s="1"/>
    </row>
    <row r="4163" spans="1:6" x14ac:dyDescent="0.2">
      <c r="A4163" s="1"/>
      <c r="B4163" s="1"/>
      <c r="C4163" s="1"/>
      <c r="D4163" s="2"/>
      <c r="E4163" s="1"/>
      <c r="F4163" s="1"/>
    </row>
    <row r="4164" spans="1:6" x14ac:dyDescent="0.2">
      <c r="A4164" s="1"/>
      <c r="B4164" s="1"/>
      <c r="C4164" s="1"/>
      <c r="D4164" s="2"/>
      <c r="E4164" s="1"/>
      <c r="F4164" s="1"/>
    </row>
    <row r="4165" spans="1:6" x14ac:dyDescent="0.2">
      <c r="A4165" s="1"/>
      <c r="B4165" s="1"/>
      <c r="C4165" s="1"/>
      <c r="D4165" s="2"/>
      <c r="E4165" s="1"/>
      <c r="F4165" s="1"/>
    </row>
    <row r="4166" spans="1:6" x14ac:dyDescent="0.2">
      <c r="A4166" s="1"/>
      <c r="B4166" s="1"/>
      <c r="C4166" s="1"/>
      <c r="D4166" s="2"/>
      <c r="E4166" s="1"/>
      <c r="F4166" s="1"/>
    </row>
    <row r="4167" spans="1:6" x14ac:dyDescent="0.2">
      <c r="A4167" s="1"/>
      <c r="B4167" s="1"/>
      <c r="C4167" s="1"/>
      <c r="D4167" s="2"/>
      <c r="E4167" s="1"/>
      <c r="F4167" s="1"/>
    </row>
    <row r="4168" spans="1:6" x14ac:dyDescent="0.2">
      <c r="A4168" s="1"/>
      <c r="B4168" s="1"/>
      <c r="C4168" s="1"/>
      <c r="D4168" s="2"/>
      <c r="E4168" s="1"/>
      <c r="F4168" s="1"/>
    </row>
    <row r="4169" spans="1:6" x14ac:dyDescent="0.2">
      <c r="A4169" s="1"/>
      <c r="B4169" s="1"/>
      <c r="C4169" s="1"/>
      <c r="D4169" s="2"/>
      <c r="E4169" s="1"/>
      <c r="F4169" s="1"/>
    </row>
    <row r="4170" spans="1:6" x14ac:dyDescent="0.2">
      <c r="A4170" s="1"/>
      <c r="B4170" s="1"/>
      <c r="C4170" s="1"/>
      <c r="D4170" s="2"/>
      <c r="E4170" s="1"/>
      <c r="F4170" s="1"/>
    </row>
    <row r="4171" spans="1:6" x14ac:dyDescent="0.2">
      <c r="A4171" s="1"/>
      <c r="B4171" s="1"/>
      <c r="C4171" s="1"/>
      <c r="D4171" s="2"/>
      <c r="E4171" s="1"/>
      <c r="F4171" s="1"/>
    </row>
    <row r="4172" spans="1:6" x14ac:dyDescent="0.2">
      <c r="A4172" s="1"/>
      <c r="B4172" s="1"/>
      <c r="C4172" s="1"/>
      <c r="D4172" s="2"/>
      <c r="E4172" s="1"/>
      <c r="F4172" s="1"/>
    </row>
    <row r="4173" spans="1:6" x14ac:dyDescent="0.2">
      <c r="A4173" s="1"/>
      <c r="B4173" s="1"/>
      <c r="C4173" s="1"/>
      <c r="D4173" s="2"/>
      <c r="E4173" s="1"/>
      <c r="F4173" s="1"/>
    </row>
    <row r="4174" spans="1:6" x14ac:dyDescent="0.2">
      <c r="A4174" s="1"/>
      <c r="B4174" s="1"/>
      <c r="C4174" s="1"/>
      <c r="D4174" s="2"/>
      <c r="E4174" s="1"/>
      <c r="F4174" s="1"/>
    </row>
    <row r="4175" spans="1:6" x14ac:dyDescent="0.2">
      <c r="A4175" s="1"/>
      <c r="B4175" s="1"/>
      <c r="C4175" s="1"/>
      <c r="D4175" s="2"/>
      <c r="E4175" s="1"/>
      <c r="F4175" s="1"/>
    </row>
    <row r="4176" spans="1:6" x14ac:dyDescent="0.2">
      <c r="A4176" s="1"/>
      <c r="B4176" s="1"/>
      <c r="C4176" s="1"/>
      <c r="D4176" s="2"/>
      <c r="E4176" s="1"/>
      <c r="F4176" s="1"/>
    </row>
    <row r="4177" spans="1:6" x14ac:dyDescent="0.2">
      <c r="A4177" s="1"/>
      <c r="B4177" s="1"/>
      <c r="C4177" s="1"/>
      <c r="D4177" s="2"/>
      <c r="E4177" s="1"/>
      <c r="F4177" s="1"/>
    </row>
    <row r="4178" spans="1:6" x14ac:dyDescent="0.2">
      <c r="A4178" s="1"/>
      <c r="B4178" s="1"/>
      <c r="C4178" s="1"/>
      <c r="D4178" s="2"/>
      <c r="E4178" s="1"/>
      <c r="F4178" s="1"/>
    </row>
    <row r="4179" spans="1:6" x14ac:dyDescent="0.2">
      <c r="A4179" s="1"/>
      <c r="B4179" s="1"/>
      <c r="C4179" s="1"/>
      <c r="D4179" s="2"/>
      <c r="E4179" s="1"/>
      <c r="F4179" s="1"/>
    </row>
    <row r="4180" spans="1:6" x14ac:dyDescent="0.2">
      <c r="A4180" s="1"/>
      <c r="B4180" s="1"/>
      <c r="C4180" s="1"/>
      <c r="D4180" s="2"/>
      <c r="E4180" s="1"/>
      <c r="F4180" s="1"/>
    </row>
    <row r="4181" spans="1:6" x14ac:dyDescent="0.2">
      <c r="A4181" s="1"/>
      <c r="B4181" s="1"/>
      <c r="C4181" s="1"/>
      <c r="D4181" s="2"/>
      <c r="E4181" s="1"/>
      <c r="F4181" s="1"/>
    </row>
    <row r="4182" spans="1:6" x14ac:dyDescent="0.2">
      <c r="A4182" s="1"/>
      <c r="B4182" s="1"/>
      <c r="C4182" s="1"/>
      <c r="D4182" s="2"/>
      <c r="E4182" s="1"/>
      <c r="F4182" s="1"/>
    </row>
    <row r="4183" spans="1:6" x14ac:dyDescent="0.2">
      <c r="A4183" s="1"/>
      <c r="B4183" s="1"/>
      <c r="C4183" s="1"/>
      <c r="D4183" s="2"/>
      <c r="E4183" s="1"/>
      <c r="F4183" s="1"/>
    </row>
    <row r="4184" spans="1:6" x14ac:dyDescent="0.2">
      <c r="A4184" s="1"/>
      <c r="B4184" s="1"/>
      <c r="C4184" s="1"/>
      <c r="D4184" s="2"/>
      <c r="E4184" s="1"/>
      <c r="F4184" s="1"/>
    </row>
    <row r="4185" spans="1:6" x14ac:dyDescent="0.2">
      <c r="A4185" s="1"/>
      <c r="B4185" s="1"/>
      <c r="C4185" s="1"/>
      <c r="D4185" s="2"/>
      <c r="E4185" s="1"/>
      <c r="F4185" s="1"/>
    </row>
    <row r="4186" spans="1:6" x14ac:dyDescent="0.2">
      <c r="A4186" s="1"/>
      <c r="B4186" s="1"/>
      <c r="C4186" s="1"/>
      <c r="D4186" s="2"/>
      <c r="E4186" s="1"/>
      <c r="F4186" s="1"/>
    </row>
    <row r="4187" spans="1:6" x14ac:dyDescent="0.2">
      <c r="A4187" s="1"/>
      <c r="B4187" s="1"/>
      <c r="C4187" s="1"/>
      <c r="D4187" s="2"/>
      <c r="E4187" s="1"/>
      <c r="F4187" s="1"/>
    </row>
    <row r="4188" spans="1:6" x14ac:dyDescent="0.2">
      <c r="A4188" s="1"/>
      <c r="B4188" s="1"/>
      <c r="C4188" s="1"/>
      <c r="D4188" s="2"/>
      <c r="E4188" s="1"/>
      <c r="F4188" s="1"/>
    </row>
    <row r="4189" spans="1:6" x14ac:dyDescent="0.2">
      <c r="A4189" s="1"/>
      <c r="B4189" s="1"/>
      <c r="C4189" s="1"/>
      <c r="D4189" s="2"/>
      <c r="E4189" s="1"/>
      <c r="F4189" s="1"/>
    </row>
    <row r="4190" spans="1:6" x14ac:dyDescent="0.2">
      <c r="A4190" s="1"/>
      <c r="B4190" s="1"/>
      <c r="C4190" s="1"/>
      <c r="D4190" s="2"/>
      <c r="E4190" s="1"/>
      <c r="F4190" s="1"/>
    </row>
    <row r="4191" spans="1:6" x14ac:dyDescent="0.2">
      <c r="A4191" s="1"/>
      <c r="B4191" s="1"/>
      <c r="C4191" s="1"/>
      <c r="D4191" s="2"/>
      <c r="E4191" s="1"/>
      <c r="F4191" s="1"/>
    </row>
    <row r="4192" spans="1:6" x14ac:dyDescent="0.2">
      <c r="A4192" s="1"/>
      <c r="B4192" s="1"/>
      <c r="C4192" s="1"/>
      <c r="D4192" s="2"/>
      <c r="E4192" s="1"/>
      <c r="F4192" s="1"/>
    </row>
    <row r="4193" spans="1:6" x14ac:dyDescent="0.2">
      <c r="A4193" s="1"/>
      <c r="B4193" s="1"/>
      <c r="C4193" s="1"/>
      <c r="D4193" s="2"/>
      <c r="E4193" s="1"/>
      <c r="F4193" s="1"/>
    </row>
    <row r="4194" spans="1:6" x14ac:dyDescent="0.2">
      <c r="A4194" s="1"/>
      <c r="B4194" s="1"/>
      <c r="C4194" s="1"/>
      <c r="D4194" s="2"/>
      <c r="E4194" s="1"/>
      <c r="F4194" s="1"/>
    </row>
    <row r="4195" spans="1:6" x14ac:dyDescent="0.2">
      <c r="A4195" s="1"/>
      <c r="B4195" s="1"/>
      <c r="C4195" s="1"/>
      <c r="D4195" s="2"/>
      <c r="E4195" s="1"/>
      <c r="F4195" s="1"/>
    </row>
    <row r="4196" spans="1:6" x14ac:dyDescent="0.2">
      <c r="A4196" s="1"/>
      <c r="B4196" s="1"/>
      <c r="C4196" s="1"/>
      <c r="D4196" s="2"/>
      <c r="E4196" s="1"/>
      <c r="F4196" s="1"/>
    </row>
    <row r="4197" spans="1:6" x14ac:dyDescent="0.2">
      <c r="A4197" s="1"/>
      <c r="B4197" s="1"/>
      <c r="C4197" s="1"/>
      <c r="D4197" s="2"/>
      <c r="E4197" s="1"/>
      <c r="F4197" s="1"/>
    </row>
    <row r="4198" spans="1:6" x14ac:dyDescent="0.2">
      <c r="A4198" s="1"/>
      <c r="B4198" s="1"/>
      <c r="C4198" s="1"/>
      <c r="D4198" s="2"/>
      <c r="E4198" s="1"/>
      <c r="F4198" s="1"/>
    </row>
    <row r="4199" spans="1:6" x14ac:dyDescent="0.2">
      <c r="A4199" s="1"/>
      <c r="B4199" s="1"/>
      <c r="C4199" s="1"/>
      <c r="D4199" s="2"/>
      <c r="E4199" s="1"/>
      <c r="F4199" s="1"/>
    </row>
    <row r="4200" spans="1:6" x14ac:dyDescent="0.2">
      <c r="A4200" s="1"/>
      <c r="B4200" s="1"/>
      <c r="C4200" s="1"/>
      <c r="D4200" s="2"/>
      <c r="E4200" s="1"/>
      <c r="F4200" s="1"/>
    </row>
    <row r="4201" spans="1:6" x14ac:dyDescent="0.2">
      <c r="A4201" s="1"/>
      <c r="B4201" s="1"/>
      <c r="C4201" s="1"/>
      <c r="D4201" s="2"/>
      <c r="E4201" s="1"/>
      <c r="F4201" s="1"/>
    </row>
    <row r="4202" spans="1:6" x14ac:dyDescent="0.2">
      <c r="A4202" s="1"/>
      <c r="B4202" s="1"/>
      <c r="C4202" s="1"/>
      <c r="D4202" s="2"/>
      <c r="E4202" s="1"/>
      <c r="F4202" s="1"/>
    </row>
    <row r="4203" spans="1:6" x14ac:dyDescent="0.2">
      <c r="A4203" s="1"/>
      <c r="B4203" s="1"/>
      <c r="C4203" s="1"/>
      <c r="D4203" s="2"/>
      <c r="E4203" s="1"/>
      <c r="F4203" s="1"/>
    </row>
    <row r="4204" spans="1:6" x14ac:dyDescent="0.2">
      <c r="A4204" s="1"/>
      <c r="B4204" s="1"/>
      <c r="C4204" s="1"/>
      <c r="D4204" s="2"/>
      <c r="E4204" s="1"/>
      <c r="F4204" s="1"/>
    </row>
    <row r="4205" spans="1:6" x14ac:dyDescent="0.2">
      <c r="A4205" s="1"/>
      <c r="B4205" s="1"/>
      <c r="C4205" s="1"/>
      <c r="D4205" s="2"/>
      <c r="E4205" s="1"/>
      <c r="F4205" s="1"/>
    </row>
    <row r="4206" spans="1:6" x14ac:dyDescent="0.2">
      <c r="A4206" s="1"/>
      <c r="B4206" s="1"/>
      <c r="C4206" s="1"/>
      <c r="D4206" s="2"/>
      <c r="E4206" s="1"/>
      <c r="F4206" s="1"/>
    </row>
    <row r="4207" spans="1:6" x14ac:dyDescent="0.2">
      <c r="A4207" s="1"/>
      <c r="B4207" s="1"/>
      <c r="C4207" s="1"/>
      <c r="D4207" s="2"/>
      <c r="E4207" s="1"/>
      <c r="F4207" s="1"/>
    </row>
    <row r="4208" spans="1:6" x14ac:dyDescent="0.2">
      <c r="A4208" s="1"/>
      <c r="B4208" s="1"/>
      <c r="C4208" s="1"/>
      <c r="D4208" s="2"/>
      <c r="E4208" s="1"/>
      <c r="F4208" s="1"/>
    </row>
    <row r="4209" spans="1:6" x14ac:dyDescent="0.2">
      <c r="A4209" s="1"/>
      <c r="B4209" s="1"/>
      <c r="C4209" s="1"/>
      <c r="D4209" s="2"/>
      <c r="E4209" s="1"/>
      <c r="F4209" s="1"/>
    </row>
    <row r="4210" spans="1:6" x14ac:dyDescent="0.2">
      <c r="A4210" s="1"/>
      <c r="B4210" s="1"/>
      <c r="C4210" s="1"/>
      <c r="D4210" s="2"/>
      <c r="E4210" s="1"/>
      <c r="F4210" s="1"/>
    </row>
    <row r="4211" spans="1:6" x14ac:dyDescent="0.2">
      <c r="A4211" s="1"/>
      <c r="B4211" s="1"/>
      <c r="C4211" s="1"/>
      <c r="D4211" s="2"/>
      <c r="E4211" s="1"/>
      <c r="F4211" s="1"/>
    </row>
    <row r="4212" spans="1:6" x14ac:dyDescent="0.2">
      <c r="A4212" s="1"/>
      <c r="B4212" s="1"/>
      <c r="C4212" s="1"/>
      <c r="D4212" s="2"/>
      <c r="E4212" s="1"/>
      <c r="F4212" s="1"/>
    </row>
    <row r="4213" spans="1:6" x14ac:dyDescent="0.2">
      <c r="A4213" s="1"/>
      <c r="B4213" s="1"/>
      <c r="C4213" s="1"/>
      <c r="D4213" s="2"/>
      <c r="E4213" s="1"/>
      <c r="F4213" s="1"/>
    </row>
    <row r="4214" spans="1:6" x14ac:dyDescent="0.2">
      <c r="A4214" s="1"/>
      <c r="B4214" s="1"/>
      <c r="C4214" s="1"/>
      <c r="D4214" s="2"/>
      <c r="E4214" s="1"/>
      <c r="F4214" s="1"/>
    </row>
    <row r="4215" spans="1:6" x14ac:dyDescent="0.2">
      <c r="A4215" s="1"/>
      <c r="B4215" s="1"/>
      <c r="C4215" s="1"/>
      <c r="D4215" s="2"/>
      <c r="E4215" s="1"/>
      <c r="F4215" s="1"/>
    </row>
    <row r="4216" spans="1:6" x14ac:dyDescent="0.2">
      <c r="A4216" s="1"/>
      <c r="B4216" s="1"/>
      <c r="C4216" s="1"/>
      <c r="D4216" s="2"/>
      <c r="E4216" s="1"/>
      <c r="F4216" s="1"/>
    </row>
    <row r="4217" spans="1:6" x14ac:dyDescent="0.2">
      <c r="A4217" s="1"/>
      <c r="B4217" s="1"/>
      <c r="C4217" s="1"/>
      <c r="D4217" s="2"/>
      <c r="E4217" s="1"/>
      <c r="F4217" s="1"/>
    </row>
    <row r="4218" spans="1:6" x14ac:dyDescent="0.2">
      <c r="A4218" s="1"/>
      <c r="B4218" s="1"/>
      <c r="C4218" s="1"/>
      <c r="D4218" s="2"/>
      <c r="E4218" s="1"/>
      <c r="F4218" s="1"/>
    </row>
    <row r="4219" spans="1:6" x14ac:dyDescent="0.2">
      <c r="A4219" s="1"/>
      <c r="B4219" s="1"/>
      <c r="C4219" s="1"/>
      <c r="D4219" s="2"/>
      <c r="E4219" s="1"/>
      <c r="F4219" s="1"/>
    </row>
    <row r="4220" spans="1:6" x14ac:dyDescent="0.2">
      <c r="A4220" s="1"/>
      <c r="B4220" s="1"/>
      <c r="C4220" s="1"/>
      <c r="D4220" s="2"/>
      <c r="E4220" s="1"/>
      <c r="F4220" s="1"/>
    </row>
    <row r="4221" spans="1:6" x14ac:dyDescent="0.2">
      <c r="A4221" s="1"/>
      <c r="B4221" s="1"/>
      <c r="C4221" s="1"/>
      <c r="D4221" s="2"/>
      <c r="E4221" s="1"/>
      <c r="F4221" s="1"/>
    </row>
    <row r="4222" spans="1:6" x14ac:dyDescent="0.2">
      <c r="A4222" s="1"/>
      <c r="B4222" s="1"/>
      <c r="C4222" s="1"/>
      <c r="D4222" s="2"/>
      <c r="E4222" s="1"/>
      <c r="F4222" s="1"/>
    </row>
    <row r="4223" spans="1:6" x14ac:dyDescent="0.2">
      <c r="A4223" s="1"/>
      <c r="B4223" s="1"/>
      <c r="C4223" s="1"/>
      <c r="D4223" s="2"/>
      <c r="E4223" s="1"/>
      <c r="F4223" s="1"/>
    </row>
    <row r="4224" spans="1:6" x14ac:dyDescent="0.2">
      <c r="A4224" s="1"/>
      <c r="B4224" s="1"/>
      <c r="C4224" s="1"/>
      <c r="D4224" s="2"/>
      <c r="E4224" s="1"/>
      <c r="F4224" s="1"/>
    </row>
    <row r="4225" spans="1:6" x14ac:dyDescent="0.2">
      <c r="A4225" s="1"/>
      <c r="B4225" s="1"/>
      <c r="C4225" s="1"/>
      <c r="D4225" s="2"/>
      <c r="E4225" s="1"/>
      <c r="F4225" s="1"/>
    </row>
    <row r="4226" spans="1:6" x14ac:dyDescent="0.2">
      <c r="A4226" s="1"/>
      <c r="B4226" s="1"/>
      <c r="C4226" s="1"/>
      <c r="D4226" s="2"/>
      <c r="E4226" s="1"/>
      <c r="F4226" s="1"/>
    </row>
    <row r="4227" spans="1:6" x14ac:dyDescent="0.2">
      <c r="A4227" s="1"/>
      <c r="B4227" s="1"/>
      <c r="C4227" s="1"/>
      <c r="D4227" s="2"/>
      <c r="E4227" s="1"/>
      <c r="F4227" s="1"/>
    </row>
    <row r="4228" spans="1:6" x14ac:dyDescent="0.2">
      <c r="A4228" s="1"/>
      <c r="B4228" s="1"/>
      <c r="C4228" s="1"/>
      <c r="D4228" s="2"/>
      <c r="E4228" s="1"/>
      <c r="F4228" s="1"/>
    </row>
    <row r="4229" spans="1:6" x14ac:dyDescent="0.2">
      <c r="A4229" s="1"/>
      <c r="B4229" s="1"/>
      <c r="C4229" s="1"/>
      <c r="D4229" s="2"/>
      <c r="E4229" s="1"/>
      <c r="F4229" s="1"/>
    </row>
    <row r="4230" spans="1:6" x14ac:dyDescent="0.2">
      <c r="A4230" s="1"/>
      <c r="B4230" s="1"/>
      <c r="C4230" s="1"/>
      <c r="D4230" s="2"/>
      <c r="E4230" s="1"/>
      <c r="F4230" s="1"/>
    </row>
    <row r="4231" spans="1:6" x14ac:dyDescent="0.2">
      <c r="A4231" s="1"/>
      <c r="B4231" s="1"/>
      <c r="C4231" s="1"/>
      <c r="D4231" s="2"/>
      <c r="E4231" s="1"/>
      <c r="F4231" s="1"/>
    </row>
    <row r="4232" spans="1:6" x14ac:dyDescent="0.2">
      <c r="A4232" s="1"/>
      <c r="B4232" s="1"/>
      <c r="C4232" s="1"/>
      <c r="D4232" s="2"/>
      <c r="E4232" s="1"/>
      <c r="F4232" s="1"/>
    </row>
    <row r="4233" spans="1:6" x14ac:dyDescent="0.2">
      <c r="A4233" s="1"/>
      <c r="B4233" s="1"/>
      <c r="C4233" s="1"/>
      <c r="D4233" s="2"/>
      <c r="E4233" s="1"/>
      <c r="F4233" s="1"/>
    </row>
    <row r="4234" spans="1:6" x14ac:dyDescent="0.2">
      <c r="A4234" s="1"/>
      <c r="B4234" s="1"/>
      <c r="C4234" s="1"/>
      <c r="D4234" s="2"/>
      <c r="E4234" s="1"/>
      <c r="F4234" s="1"/>
    </row>
    <row r="4235" spans="1:6" x14ac:dyDescent="0.2">
      <c r="A4235" s="1"/>
      <c r="B4235" s="1"/>
      <c r="C4235" s="1"/>
      <c r="D4235" s="2"/>
      <c r="E4235" s="1"/>
      <c r="F4235" s="1"/>
    </row>
    <row r="4236" spans="1:6" x14ac:dyDescent="0.2">
      <c r="A4236" s="1"/>
      <c r="B4236" s="1"/>
      <c r="C4236" s="1"/>
      <c r="D4236" s="2"/>
      <c r="E4236" s="1"/>
      <c r="F4236" s="1"/>
    </row>
    <row r="4237" spans="1:6" x14ac:dyDescent="0.2">
      <c r="A4237" s="1"/>
      <c r="B4237" s="1"/>
      <c r="C4237" s="1"/>
      <c r="D4237" s="2"/>
      <c r="E4237" s="1"/>
      <c r="F4237" s="1"/>
    </row>
    <row r="4238" spans="1:6" x14ac:dyDescent="0.2">
      <c r="A4238" s="1"/>
      <c r="B4238" s="1"/>
      <c r="C4238" s="1"/>
      <c r="D4238" s="2"/>
      <c r="E4238" s="1"/>
      <c r="F4238" s="1"/>
    </row>
    <row r="4239" spans="1:6" x14ac:dyDescent="0.2">
      <c r="A4239" s="1"/>
      <c r="B4239" s="1"/>
      <c r="C4239" s="1"/>
      <c r="D4239" s="2"/>
      <c r="E4239" s="1"/>
      <c r="F4239" s="1"/>
    </row>
    <row r="4240" spans="1:6" x14ac:dyDescent="0.2">
      <c r="A4240" s="1"/>
      <c r="B4240" s="1"/>
      <c r="C4240" s="1"/>
      <c r="D4240" s="2"/>
      <c r="E4240" s="1"/>
      <c r="F4240" s="1"/>
    </row>
    <row r="4241" spans="1:6" x14ac:dyDescent="0.2">
      <c r="A4241" s="1"/>
      <c r="B4241" s="1"/>
      <c r="C4241" s="1"/>
      <c r="D4241" s="2"/>
      <c r="E4241" s="1"/>
      <c r="F4241" s="1"/>
    </row>
    <row r="4242" spans="1:6" x14ac:dyDescent="0.2">
      <c r="A4242" s="1"/>
      <c r="B4242" s="1"/>
      <c r="C4242" s="1"/>
      <c r="D4242" s="2"/>
      <c r="E4242" s="1"/>
      <c r="F4242" s="1"/>
    </row>
    <row r="4243" spans="1:6" x14ac:dyDescent="0.2">
      <c r="A4243" s="1"/>
      <c r="B4243" s="1"/>
      <c r="C4243" s="1"/>
      <c r="D4243" s="2"/>
      <c r="E4243" s="1"/>
      <c r="F4243" s="1"/>
    </row>
    <row r="4244" spans="1:6" x14ac:dyDescent="0.2">
      <c r="A4244" s="1"/>
      <c r="B4244" s="1"/>
      <c r="C4244" s="1"/>
      <c r="D4244" s="2"/>
      <c r="E4244" s="1"/>
      <c r="F4244" s="1"/>
    </row>
    <row r="4245" spans="1:6" x14ac:dyDescent="0.2">
      <c r="A4245" s="1"/>
      <c r="B4245" s="1"/>
      <c r="C4245" s="1"/>
      <c r="D4245" s="2"/>
      <c r="E4245" s="1"/>
      <c r="F4245" s="1"/>
    </row>
    <row r="4246" spans="1:6" x14ac:dyDescent="0.2">
      <c r="A4246" s="1"/>
      <c r="B4246" s="1"/>
      <c r="C4246" s="1"/>
      <c r="D4246" s="2"/>
      <c r="E4246" s="1"/>
      <c r="F4246" s="1"/>
    </row>
    <row r="4247" spans="1:6" x14ac:dyDescent="0.2">
      <c r="A4247" s="1"/>
      <c r="B4247" s="1"/>
      <c r="C4247" s="1"/>
      <c r="D4247" s="2"/>
      <c r="E4247" s="1"/>
      <c r="F4247" s="1"/>
    </row>
    <row r="4248" spans="1:6" x14ac:dyDescent="0.2">
      <c r="A4248" s="1"/>
      <c r="B4248" s="1"/>
      <c r="C4248" s="1"/>
      <c r="D4248" s="2"/>
      <c r="E4248" s="1"/>
      <c r="F4248" s="1"/>
    </row>
    <row r="4249" spans="1:6" x14ac:dyDescent="0.2">
      <c r="A4249" s="1"/>
      <c r="B4249" s="1"/>
      <c r="C4249" s="1"/>
      <c r="D4249" s="2"/>
      <c r="E4249" s="1"/>
      <c r="F4249" s="1"/>
    </row>
    <row r="4250" spans="1:6" x14ac:dyDescent="0.2">
      <c r="A4250" s="1"/>
      <c r="B4250" s="1"/>
      <c r="C4250" s="1"/>
      <c r="D4250" s="2"/>
      <c r="E4250" s="1"/>
      <c r="F4250" s="1"/>
    </row>
    <row r="4251" spans="1:6" x14ac:dyDescent="0.2">
      <c r="A4251" s="1"/>
      <c r="B4251" s="1"/>
      <c r="C4251" s="1"/>
      <c r="D4251" s="2"/>
      <c r="E4251" s="1"/>
      <c r="F4251" s="1"/>
    </row>
    <row r="4252" spans="1:6" x14ac:dyDescent="0.2">
      <c r="A4252" s="1"/>
      <c r="B4252" s="1"/>
      <c r="C4252" s="1"/>
      <c r="D4252" s="2"/>
      <c r="E4252" s="1"/>
      <c r="F4252" s="1"/>
    </row>
    <row r="4253" spans="1:6" x14ac:dyDescent="0.2">
      <c r="A4253" s="1"/>
      <c r="B4253" s="1"/>
      <c r="C4253" s="1"/>
      <c r="D4253" s="2"/>
      <c r="E4253" s="1"/>
      <c r="F4253" s="1"/>
    </row>
    <row r="4254" spans="1:6" x14ac:dyDescent="0.2">
      <c r="A4254" s="1"/>
      <c r="B4254" s="1"/>
      <c r="C4254" s="1"/>
      <c r="D4254" s="2"/>
      <c r="E4254" s="1"/>
      <c r="F4254" s="1"/>
    </row>
    <row r="4255" spans="1:6" x14ac:dyDescent="0.2">
      <c r="A4255" s="1"/>
      <c r="B4255" s="1"/>
      <c r="C4255" s="1"/>
      <c r="D4255" s="2"/>
      <c r="E4255" s="1"/>
      <c r="F4255" s="1"/>
    </row>
    <row r="4256" spans="1:6" x14ac:dyDescent="0.2">
      <c r="A4256" s="1"/>
      <c r="B4256" s="1"/>
      <c r="C4256" s="1"/>
      <c r="D4256" s="2"/>
      <c r="E4256" s="1"/>
      <c r="F4256" s="1"/>
    </row>
    <row r="4257" spans="1:6" x14ac:dyDescent="0.2">
      <c r="A4257" s="1"/>
      <c r="B4257" s="1"/>
      <c r="C4257" s="1"/>
      <c r="D4257" s="2"/>
      <c r="E4257" s="1"/>
      <c r="F4257" s="1"/>
    </row>
    <row r="4258" spans="1:6" x14ac:dyDescent="0.2">
      <c r="A4258" s="1"/>
      <c r="B4258" s="1"/>
      <c r="C4258" s="1"/>
      <c r="D4258" s="2"/>
      <c r="E4258" s="1"/>
      <c r="F4258" s="1"/>
    </row>
    <row r="4259" spans="1:6" x14ac:dyDescent="0.2">
      <c r="A4259" s="1"/>
      <c r="B4259" s="1"/>
      <c r="C4259" s="1"/>
      <c r="D4259" s="2"/>
      <c r="E4259" s="1"/>
      <c r="F4259" s="1"/>
    </row>
    <row r="4260" spans="1:6" x14ac:dyDescent="0.2">
      <c r="A4260" s="1"/>
      <c r="B4260" s="1"/>
      <c r="C4260" s="1"/>
      <c r="D4260" s="2"/>
      <c r="E4260" s="1"/>
      <c r="F4260" s="1"/>
    </row>
    <row r="4261" spans="1:6" x14ac:dyDescent="0.2">
      <c r="A4261" s="1"/>
      <c r="B4261" s="1"/>
      <c r="C4261" s="1"/>
      <c r="D4261" s="2"/>
      <c r="E4261" s="1"/>
      <c r="F4261" s="1"/>
    </row>
    <row r="4262" spans="1:6" x14ac:dyDescent="0.2">
      <c r="A4262" s="1"/>
      <c r="B4262" s="1"/>
      <c r="C4262" s="1"/>
      <c r="D4262" s="2"/>
      <c r="E4262" s="1"/>
      <c r="F4262" s="1"/>
    </row>
    <row r="4263" spans="1:6" x14ac:dyDescent="0.2">
      <c r="A4263" s="1"/>
      <c r="B4263" s="1"/>
      <c r="C4263" s="1"/>
      <c r="D4263" s="2"/>
      <c r="E4263" s="1"/>
      <c r="F4263" s="1"/>
    </row>
    <row r="4264" spans="1:6" x14ac:dyDescent="0.2">
      <c r="A4264" s="1"/>
      <c r="B4264" s="1"/>
      <c r="C4264" s="1"/>
      <c r="D4264" s="2"/>
      <c r="E4264" s="1"/>
      <c r="F4264" s="1"/>
    </row>
    <row r="4265" spans="1:6" x14ac:dyDescent="0.2">
      <c r="A4265" s="1"/>
      <c r="B4265" s="1"/>
      <c r="C4265" s="1"/>
      <c r="D4265" s="2"/>
      <c r="E4265" s="1"/>
      <c r="F4265" s="1"/>
    </row>
    <row r="4266" spans="1:6" x14ac:dyDescent="0.2">
      <c r="A4266" s="1"/>
      <c r="B4266" s="1"/>
      <c r="C4266" s="1"/>
      <c r="D4266" s="2"/>
      <c r="E4266" s="1"/>
      <c r="F4266" s="1"/>
    </row>
    <row r="4267" spans="1:6" x14ac:dyDescent="0.2">
      <c r="A4267" s="1"/>
      <c r="B4267" s="1"/>
      <c r="C4267" s="1"/>
      <c r="D4267" s="2"/>
      <c r="E4267" s="1"/>
      <c r="F4267" s="1"/>
    </row>
    <row r="4268" spans="1:6" x14ac:dyDescent="0.2">
      <c r="A4268" s="1"/>
      <c r="B4268" s="1"/>
      <c r="C4268" s="1"/>
      <c r="D4268" s="2"/>
      <c r="E4268" s="1"/>
      <c r="F4268" s="1"/>
    </row>
    <row r="4269" spans="1:6" x14ac:dyDescent="0.2">
      <c r="A4269" s="1"/>
      <c r="B4269" s="1"/>
      <c r="C4269" s="1"/>
      <c r="D4269" s="2"/>
      <c r="E4269" s="1"/>
      <c r="F4269" s="1"/>
    </row>
    <row r="4270" spans="1:6" x14ac:dyDescent="0.2">
      <c r="A4270" s="1"/>
      <c r="B4270" s="1"/>
      <c r="C4270" s="1"/>
      <c r="D4270" s="2"/>
      <c r="E4270" s="1"/>
      <c r="F4270" s="1"/>
    </row>
    <row r="4271" spans="1:6" x14ac:dyDescent="0.2">
      <c r="A4271" s="1"/>
      <c r="B4271" s="1"/>
      <c r="C4271" s="1"/>
      <c r="D4271" s="2"/>
      <c r="E4271" s="1"/>
      <c r="F4271" s="1"/>
    </row>
    <row r="4272" spans="1:6" x14ac:dyDescent="0.2">
      <c r="A4272" s="1"/>
      <c r="B4272" s="1"/>
      <c r="C4272" s="1"/>
      <c r="D4272" s="2"/>
      <c r="E4272" s="1"/>
      <c r="F4272" s="1"/>
    </row>
    <row r="4273" spans="1:6" x14ac:dyDescent="0.2">
      <c r="A4273" s="1"/>
      <c r="B4273" s="1"/>
      <c r="C4273" s="1"/>
      <c r="D4273" s="2"/>
      <c r="E4273" s="1"/>
      <c r="F4273" s="1"/>
    </row>
    <row r="4274" spans="1:6" x14ac:dyDescent="0.2">
      <c r="A4274" s="1"/>
      <c r="B4274" s="1"/>
      <c r="C4274" s="1"/>
      <c r="D4274" s="2"/>
      <c r="E4274" s="1"/>
      <c r="F4274" s="1"/>
    </row>
    <row r="4275" spans="1:6" x14ac:dyDescent="0.2">
      <c r="A4275" s="1"/>
      <c r="B4275" s="1"/>
      <c r="C4275" s="1"/>
      <c r="D4275" s="2"/>
      <c r="E4275" s="1"/>
      <c r="F4275" s="1"/>
    </row>
    <row r="4276" spans="1:6" x14ac:dyDescent="0.2">
      <c r="A4276" s="1"/>
      <c r="B4276" s="1"/>
      <c r="C4276" s="1"/>
      <c r="D4276" s="2"/>
      <c r="E4276" s="1"/>
      <c r="F4276" s="1"/>
    </row>
    <row r="4277" spans="1:6" x14ac:dyDescent="0.2">
      <c r="A4277" s="1"/>
      <c r="B4277" s="1"/>
      <c r="C4277" s="1"/>
      <c r="D4277" s="2"/>
      <c r="E4277" s="1"/>
      <c r="F4277" s="1"/>
    </row>
    <row r="4278" spans="1:6" x14ac:dyDescent="0.2">
      <c r="A4278" s="1"/>
      <c r="B4278" s="1"/>
      <c r="C4278" s="1"/>
      <c r="D4278" s="2"/>
      <c r="E4278" s="1"/>
      <c r="F4278" s="1"/>
    </row>
    <row r="4279" spans="1:6" x14ac:dyDescent="0.2">
      <c r="A4279" s="1"/>
      <c r="B4279" s="1"/>
      <c r="C4279" s="1"/>
      <c r="D4279" s="2"/>
      <c r="E4279" s="1"/>
      <c r="F4279" s="1"/>
    </row>
    <row r="4280" spans="1:6" x14ac:dyDescent="0.2">
      <c r="A4280" s="1"/>
      <c r="B4280" s="1"/>
      <c r="C4280" s="1"/>
      <c r="D4280" s="2"/>
      <c r="E4280" s="1"/>
      <c r="F4280" s="1"/>
    </row>
    <row r="4281" spans="1:6" x14ac:dyDescent="0.2">
      <c r="A4281" s="1"/>
      <c r="B4281" s="1"/>
      <c r="C4281" s="1"/>
      <c r="D4281" s="2"/>
      <c r="E4281" s="1"/>
      <c r="F4281" s="1"/>
    </row>
    <row r="4282" spans="1:6" x14ac:dyDescent="0.2">
      <c r="A4282" s="1"/>
      <c r="B4282" s="1"/>
      <c r="C4282" s="1"/>
      <c r="D4282" s="2"/>
      <c r="E4282" s="1"/>
      <c r="F4282" s="1"/>
    </row>
    <row r="4283" spans="1:6" x14ac:dyDescent="0.2">
      <c r="A4283" s="1"/>
      <c r="B4283" s="1"/>
      <c r="C4283" s="1"/>
      <c r="D4283" s="2"/>
      <c r="E4283" s="1"/>
      <c r="F4283" s="1"/>
    </row>
    <row r="4284" spans="1:6" x14ac:dyDescent="0.2">
      <c r="A4284" s="1"/>
      <c r="B4284" s="1"/>
      <c r="C4284" s="1"/>
      <c r="D4284" s="2"/>
      <c r="E4284" s="1"/>
      <c r="F4284" s="1"/>
    </row>
    <row r="4285" spans="1:6" x14ac:dyDescent="0.2">
      <c r="A4285" s="1"/>
      <c r="B4285" s="1"/>
      <c r="C4285" s="1"/>
      <c r="D4285" s="2"/>
      <c r="E4285" s="1"/>
      <c r="F4285" s="1"/>
    </row>
    <row r="4286" spans="1:6" x14ac:dyDescent="0.2">
      <c r="A4286" s="1"/>
      <c r="B4286" s="1"/>
      <c r="C4286" s="1"/>
      <c r="D4286" s="2"/>
      <c r="E4286" s="1"/>
      <c r="F4286" s="1"/>
    </row>
    <row r="4287" spans="1:6" x14ac:dyDescent="0.2">
      <c r="A4287" s="1"/>
      <c r="B4287" s="1"/>
      <c r="C4287" s="1"/>
      <c r="D4287" s="2"/>
      <c r="E4287" s="1"/>
      <c r="F4287" s="1"/>
    </row>
    <row r="4288" spans="1:6" x14ac:dyDescent="0.2">
      <c r="A4288" s="1"/>
      <c r="B4288" s="1"/>
      <c r="C4288" s="1"/>
      <c r="D4288" s="2"/>
      <c r="E4288" s="1"/>
      <c r="F4288" s="1"/>
    </row>
    <row r="4289" spans="1:6" x14ac:dyDescent="0.2">
      <c r="A4289" s="1"/>
      <c r="B4289" s="1"/>
      <c r="C4289" s="1"/>
      <c r="D4289" s="2"/>
      <c r="E4289" s="1"/>
      <c r="F4289" s="1"/>
    </row>
    <row r="4290" spans="1:6" x14ac:dyDescent="0.2">
      <c r="A4290" s="1"/>
      <c r="B4290" s="1"/>
      <c r="C4290" s="1"/>
      <c r="D4290" s="2"/>
      <c r="E4290" s="1"/>
      <c r="F4290" s="1"/>
    </row>
    <row r="4291" spans="1:6" x14ac:dyDescent="0.2">
      <c r="A4291" s="1"/>
      <c r="B4291" s="1"/>
      <c r="C4291" s="1"/>
      <c r="D4291" s="2"/>
      <c r="E4291" s="1"/>
      <c r="F4291" s="1"/>
    </row>
    <row r="4292" spans="1:6" x14ac:dyDescent="0.2">
      <c r="A4292" s="1"/>
      <c r="B4292" s="1"/>
      <c r="C4292" s="1"/>
      <c r="D4292" s="2"/>
      <c r="E4292" s="1"/>
      <c r="F4292" s="1"/>
    </row>
    <row r="4293" spans="1:6" x14ac:dyDescent="0.2">
      <c r="A4293" s="1"/>
      <c r="B4293" s="1"/>
      <c r="C4293" s="1"/>
      <c r="D4293" s="2"/>
      <c r="E4293" s="1"/>
      <c r="F4293" s="1"/>
    </row>
    <row r="4294" spans="1:6" x14ac:dyDescent="0.2">
      <c r="A4294" s="1"/>
      <c r="B4294" s="1"/>
      <c r="C4294" s="1"/>
      <c r="D4294" s="2"/>
      <c r="E4294" s="1"/>
      <c r="F4294" s="1"/>
    </row>
    <row r="4295" spans="1:6" x14ac:dyDescent="0.2">
      <c r="A4295" s="1"/>
      <c r="B4295" s="1"/>
      <c r="C4295" s="1"/>
      <c r="D4295" s="2"/>
      <c r="E4295" s="1"/>
      <c r="F4295" s="1"/>
    </row>
    <row r="4296" spans="1:6" x14ac:dyDescent="0.2">
      <c r="A4296" s="1"/>
      <c r="B4296" s="1"/>
      <c r="C4296" s="1"/>
      <c r="D4296" s="2"/>
      <c r="E4296" s="1"/>
      <c r="F4296" s="1"/>
    </row>
    <row r="4297" spans="1:6" x14ac:dyDescent="0.2">
      <c r="A4297" s="1"/>
      <c r="B4297" s="1"/>
      <c r="C4297" s="1"/>
      <c r="D4297" s="2"/>
      <c r="E4297" s="1"/>
      <c r="F4297" s="1"/>
    </row>
    <row r="4298" spans="1:6" x14ac:dyDescent="0.2">
      <c r="A4298" s="1"/>
      <c r="B4298" s="1"/>
      <c r="C4298" s="1"/>
      <c r="D4298" s="2"/>
      <c r="E4298" s="1"/>
      <c r="F4298" s="1"/>
    </row>
    <row r="4299" spans="1:6" x14ac:dyDescent="0.2">
      <c r="A4299" s="1"/>
      <c r="B4299" s="1"/>
      <c r="C4299" s="1"/>
      <c r="D4299" s="2"/>
      <c r="E4299" s="1"/>
      <c r="F4299" s="1"/>
    </row>
    <row r="4300" spans="1:6" x14ac:dyDescent="0.2">
      <c r="A4300" s="1"/>
      <c r="B4300" s="1"/>
      <c r="C4300" s="1"/>
      <c r="D4300" s="2"/>
      <c r="E4300" s="1"/>
      <c r="F4300" s="1"/>
    </row>
    <row r="4301" spans="1:6" x14ac:dyDescent="0.2">
      <c r="A4301" s="1"/>
      <c r="B4301" s="1"/>
      <c r="C4301" s="1"/>
      <c r="D4301" s="2"/>
      <c r="E4301" s="1"/>
      <c r="F4301" s="1"/>
    </row>
    <row r="4302" spans="1:6" x14ac:dyDescent="0.2">
      <c r="A4302" s="1"/>
      <c r="B4302" s="1"/>
      <c r="C4302" s="1"/>
      <c r="D4302" s="2"/>
      <c r="E4302" s="1"/>
      <c r="F4302" s="1"/>
    </row>
    <row r="4303" spans="1:6" x14ac:dyDescent="0.2">
      <c r="A4303" s="1"/>
      <c r="B4303" s="1"/>
      <c r="C4303" s="1"/>
      <c r="D4303" s="2"/>
      <c r="E4303" s="1"/>
      <c r="F4303" s="1"/>
    </row>
    <row r="4304" spans="1:6" x14ac:dyDescent="0.2">
      <c r="A4304" s="1"/>
      <c r="B4304" s="1"/>
      <c r="C4304" s="1"/>
      <c r="D4304" s="2"/>
      <c r="E4304" s="1"/>
      <c r="F4304" s="1"/>
    </row>
    <row r="4305" spans="1:6" x14ac:dyDescent="0.2">
      <c r="A4305" s="1"/>
      <c r="B4305" s="1"/>
      <c r="C4305" s="1"/>
      <c r="D4305" s="2"/>
      <c r="E4305" s="1"/>
      <c r="F4305" s="1"/>
    </row>
    <row r="4306" spans="1:6" x14ac:dyDescent="0.2">
      <c r="A4306" s="1"/>
      <c r="B4306" s="1"/>
      <c r="C4306" s="1"/>
      <c r="D4306" s="2"/>
      <c r="E4306" s="1"/>
      <c r="F4306" s="1"/>
    </row>
    <row r="4307" spans="1:6" x14ac:dyDescent="0.2">
      <c r="A4307" s="1"/>
      <c r="B4307" s="1"/>
      <c r="C4307" s="1"/>
      <c r="D4307" s="2"/>
      <c r="E4307" s="1"/>
      <c r="F4307" s="1"/>
    </row>
    <row r="4308" spans="1:6" x14ac:dyDescent="0.2">
      <c r="A4308" s="1"/>
      <c r="B4308" s="1"/>
      <c r="C4308" s="1"/>
      <c r="D4308" s="2"/>
      <c r="E4308" s="1"/>
      <c r="F4308" s="1"/>
    </row>
    <row r="4309" spans="1:6" x14ac:dyDescent="0.2">
      <c r="A4309" s="1"/>
      <c r="B4309" s="1"/>
      <c r="C4309" s="1"/>
      <c r="D4309" s="2"/>
      <c r="E4309" s="1"/>
      <c r="F4309" s="1"/>
    </row>
    <row r="4310" spans="1:6" x14ac:dyDescent="0.2">
      <c r="A4310" s="1"/>
      <c r="B4310" s="1"/>
      <c r="C4310" s="1"/>
      <c r="D4310" s="2"/>
      <c r="E4310" s="1"/>
      <c r="F4310" s="1"/>
    </row>
    <row r="4311" spans="1:6" x14ac:dyDescent="0.2">
      <c r="A4311" s="1"/>
      <c r="B4311" s="1"/>
      <c r="C4311" s="1"/>
      <c r="D4311" s="2"/>
      <c r="E4311" s="1"/>
      <c r="F4311" s="1"/>
    </row>
    <row r="4312" spans="1:6" x14ac:dyDescent="0.2">
      <c r="A4312" s="1"/>
      <c r="B4312" s="1"/>
      <c r="C4312" s="1"/>
      <c r="D4312" s="2"/>
      <c r="E4312" s="1"/>
      <c r="F4312" s="1"/>
    </row>
    <row r="4313" spans="1:6" x14ac:dyDescent="0.2">
      <c r="A4313" s="1"/>
      <c r="B4313" s="1"/>
      <c r="C4313" s="1"/>
      <c r="D4313" s="2"/>
      <c r="E4313" s="1"/>
      <c r="F4313" s="1"/>
    </row>
    <row r="4314" spans="1:6" x14ac:dyDescent="0.2">
      <c r="A4314" s="1"/>
      <c r="B4314" s="1"/>
      <c r="C4314" s="1"/>
      <c r="D4314" s="2"/>
      <c r="E4314" s="1"/>
      <c r="F4314" s="1"/>
    </row>
    <row r="4315" spans="1:6" x14ac:dyDescent="0.2">
      <c r="A4315" s="1"/>
      <c r="B4315" s="1"/>
      <c r="C4315" s="1"/>
      <c r="D4315" s="2"/>
      <c r="E4315" s="1"/>
      <c r="F4315" s="1"/>
    </row>
    <row r="4316" spans="1:6" x14ac:dyDescent="0.2">
      <c r="A4316" s="1"/>
      <c r="B4316" s="1"/>
      <c r="C4316" s="1"/>
      <c r="D4316" s="2"/>
      <c r="E4316" s="1"/>
      <c r="F4316" s="1"/>
    </row>
    <row r="4317" spans="1:6" x14ac:dyDescent="0.2">
      <c r="A4317" s="1"/>
      <c r="B4317" s="1"/>
      <c r="C4317" s="1"/>
      <c r="D4317" s="2"/>
      <c r="E4317" s="1"/>
      <c r="F4317" s="1"/>
    </row>
    <row r="4318" spans="1:6" x14ac:dyDescent="0.2">
      <c r="A4318" s="1"/>
      <c r="B4318" s="1"/>
      <c r="C4318" s="1"/>
      <c r="D4318" s="2"/>
      <c r="E4318" s="1"/>
      <c r="F4318" s="1"/>
    </row>
    <row r="4319" spans="1:6" x14ac:dyDescent="0.2">
      <c r="A4319" s="1"/>
      <c r="B4319" s="1"/>
      <c r="C4319" s="1"/>
      <c r="D4319" s="2"/>
      <c r="E4319" s="1"/>
      <c r="F4319" s="1"/>
    </row>
    <row r="4320" spans="1:6" x14ac:dyDescent="0.2">
      <c r="A4320" s="1"/>
      <c r="B4320" s="1"/>
      <c r="C4320" s="1"/>
      <c r="D4320" s="2"/>
      <c r="E4320" s="1"/>
      <c r="F4320" s="1"/>
    </row>
    <row r="4321" spans="1:6" x14ac:dyDescent="0.2">
      <c r="A4321" s="1"/>
      <c r="B4321" s="1"/>
      <c r="C4321" s="1"/>
      <c r="D4321" s="2"/>
      <c r="E4321" s="1"/>
      <c r="F4321" s="1"/>
    </row>
    <row r="4322" spans="1:6" x14ac:dyDescent="0.2">
      <c r="A4322" s="1"/>
      <c r="B4322" s="1"/>
      <c r="C4322" s="1"/>
      <c r="D4322" s="2"/>
      <c r="E4322" s="1"/>
      <c r="F4322" s="1"/>
    </row>
    <row r="4323" spans="1:6" x14ac:dyDescent="0.2">
      <c r="A4323" s="1"/>
      <c r="B4323" s="1"/>
      <c r="C4323" s="1"/>
      <c r="D4323" s="2"/>
      <c r="E4323" s="1"/>
      <c r="F4323" s="1"/>
    </row>
    <row r="4324" spans="1:6" x14ac:dyDescent="0.2">
      <c r="A4324" s="1"/>
      <c r="B4324" s="1"/>
      <c r="C4324" s="1"/>
      <c r="D4324" s="2"/>
      <c r="E4324" s="1"/>
      <c r="F4324" s="1"/>
    </row>
    <row r="4325" spans="1:6" x14ac:dyDescent="0.2">
      <c r="A4325" s="1"/>
      <c r="B4325" s="1"/>
      <c r="C4325" s="1"/>
      <c r="D4325" s="2"/>
      <c r="E4325" s="1"/>
      <c r="F4325" s="1"/>
    </row>
    <row r="4326" spans="1:6" x14ac:dyDescent="0.2">
      <c r="A4326" s="1"/>
      <c r="B4326" s="1"/>
      <c r="C4326" s="1"/>
      <c r="D4326" s="2"/>
      <c r="E4326" s="1"/>
      <c r="F4326" s="1"/>
    </row>
    <row r="4327" spans="1:6" x14ac:dyDescent="0.2">
      <c r="A4327" s="1"/>
      <c r="B4327" s="1"/>
      <c r="C4327" s="1"/>
      <c r="D4327" s="2"/>
      <c r="E4327" s="1"/>
      <c r="F4327" s="1"/>
    </row>
    <row r="4328" spans="1:6" x14ac:dyDescent="0.2">
      <c r="A4328" s="1"/>
      <c r="B4328" s="1"/>
      <c r="C4328" s="1"/>
      <c r="D4328" s="2"/>
      <c r="E4328" s="1"/>
      <c r="F4328" s="1"/>
    </row>
    <row r="4329" spans="1:6" x14ac:dyDescent="0.2">
      <c r="A4329" s="1"/>
      <c r="B4329" s="1"/>
      <c r="C4329" s="1"/>
      <c r="D4329" s="2"/>
      <c r="E4329" s="1"/>
      <c r="F4329" s="1"/>
    </row>
    <row r="4330" spans="1:6" x14ac:dyDescent="0.2">
      <c r="A4330" s="1"/>
      <c r="B4330" s="1"/>
      <c r="C4330" s="1"/>
      <c r="D4330" s="2"/>
      <c r="E4330" s="1"/>
      <c r="F4330" s="1"/>
    </row>
    <row r="4331" spans="1:6" x14ac:dyDescent="0.2">
      <c r="A4331" s="1"/>
      <c r="B4331" s="1"/>
      <c r="C4331" s="1"/>
      <c r="D4331" s="2"/>
      <c r="E4331" s="1"/>
      <c r="F4331" s="1"/>
    </row>
    <row r="4332" spans="1:6" x14ac:dyDescent="0.2">
      <c r="A4332" s="1"/>
      <c r="B4332" s="1"/>
      <c r="C4332" s="1"/>
      <c r="D4332" s="2"/>
      <c r="E4332" s="1"/>
      <c r="F4332" s="1"/>
    </row>
    <row r="4333" spans="1:6" x14ac:dyDescent="0.2">
      <c r="A4333" s="1"/>
      <c r="B4333" s="1"/>
      <c r="C4333" s="1"/>
      <c r="D4333" s="2"/>
      <c r="E4333" s="1"/>
      <c r="F4333" s="1"/>
    </row>
    <row r="4334" spans="1:6" x14ac:dyDescent="0.2">
      <c r="A4334" s="1"/>
      <c r="B4334" s="1"/>
      <c r="C4334" s="1"/>
      <c r="D4334" s="2"/>
      <c r="E4334" s="1"/>
      <c r="F4334" s="1"/>
    </row>
    <row r="4335" spans="1:6" x14ac:dyDescent="0.2">
      <c r="A4335" s="1"/>
      <c r="B4335" s="1"/>
      <c r="C4335" s="1"/>
      <c r="D4335" s="2"/>
      <c r="E4335" s="1"/>
      <c r="F4335" s="1"/>
    </row>
    <row r="4336" spans="1:6" x14ac:dyDescent="0.2">
      <c r="A4336" s="1"/>
      <c r="B4336" s="1"/>
      <c r="C4336" s="1"/>
      <c r="D4336" s="2"/>
      <c r="E4336" s="1"/>
      <c r="F4336" s="1"/>
    </row>
    <row r="4337" spans="1:6" x14ac:dyDescent="0.2">
      <c r="A4337" s="1"/>
      <c r="B4337" s="1"/>
      <c r="C4337" s="1"/>
      <c r="D4337" s="2"/>
      <c r="E4337" s="1"/>
      <c r="F4337" s="1"/>
    </row>
    <row r="4338" spans="1:6" x14ac:dyDescent="0.2">
      <c r="A4338" s="1"/>
      <c r="B4338" s="1"/>
      <c r="C4338" s="1"/>
      <c r="D4338" s="2"/>
      <c r="E4338" s="1"/>
      <c r="F4338" s="1"/>
    </row>
    <row r="4339" spans="1:6" x14ac:dyDescent="0.2">
      <c r="A4339" s="1"/>
      <c r="B4339" s="1"/>
      <c r="C4339" s="1"/>
      <c r="D4339" s="2"/>
      <c r="E4339" s="1"/>
      <c r="F4339" s="1"/>
    </row>
    <row r="4340" spans="1:6" x14ac:dyDescent="0.2">
      <c r="A4340" s="1"/>
      <c r="B4340" s="1"/>
      <c r="C4340" s="1"/>
      <c r="D4340" s="2"/>
      <c r="E4340" s="1"/>
      <c r="F4340" s="1"/>
    </row>
    <row r="4341" spans="1:6" x14ac:dyDescent="0.2">
      <c r="A4341" s="1"/>
      <c r="B4341" s="1"/>
      <c r="C4341" s="1"/>
      <c r="D4341" s="2"/>
      <c r="E4341" s="1"/>
      <c r="F4341" s="1"/>
    </row>
    <row r="4342" spans="1:6" x14ac:dyDescent="0.2">
      <c r="A4342" s="1"/>
      <c r="B4342" s="1"/>
      <c r="C4342" s="1"/>
      <c r="D4342" s="2"/>
      <c r="E4342" s="1"/>
      <c r="F4342" s="1"/>
    </row>
    <row r="4343" spans="1:6" x14ac:dyDescent="0.2">
      <c r="A4343" s="1"/>
      <c r="B4343" s="1"/>
      <c r="C4343" s="1"/>
      <c r="D4343" s="2"/>
      <c r="E4343" s="1"/>
      <c r="F4343" s="1"/>
    </row>
    <row r="4344" spans="1:6" x14ac:dyDescent="0.2">
      <c r="A4344" s="1"/>
      <c r="B4344" s="1"/>
      <c r="C4344" s="1"/>
      <c r="D4344" s="2"/>
      <c r="E4344" s="1"/>
      <c r="F4344" s="1"/>
    </row>
    <row r="4345" spans="1:6" x14ac:dyDescent="0.2">
      <c r="A4345" s="1"/>
      <c r="B4345" s="1"/>
      <c r="C4345" s="1"/>
      <c r="D4345" s="2"/>
      <c r="E4345" s="1"/>
      <c r="F4345" s="1"/>
    </row>
    <row r="4346" spans="1:6" x14ac:dyDescent="0.2">
      <c r="A4346" s="1"/>
      <c r="B4346" s="1"/>
      <c r="C4346" s="1"/>
      <c r="D4346" s="2"/>
      <c r="E4346" s="1"/>
      <c r="F4346" s="1"/>
    </row>
    <row r="4347" spans="1:6" x14ac:dyDescent="0.2">
      <c r="A4347" s="1"/>
      <c r="B4347" s="1"/>
      <c r="C4347" s="1"/>
      <c r="D4347" s="2"/>
      <c r="E4347" s="1"/>
      <c r="F4347" s="1"/>
    </row>
    <row r="4348" spans="1:6" x14ac:dyDescent="0.2">
      <c r="A4348" s="1"/>
      <c r="B4348" s="1"/>
      <c r="C4348" s="1"/>
      <c r="D4348" s="2"/>
      <c r="E4348" s="1"/>
      <c r="F4348" s="1"/>
    </row>
    <row r="4349" spans="1:6" x14ac:dyDescent="0.2">
      <c r="A4349" s="1"/>
      <c r="B4349" s="1"/>
      <c r="C4349" s="1"/>
      <c r="D4349" s="2"/>
      <c r="E4349" s="1"/>
      <c r="F4349" s="1"/>
    </row>
    <row r="4350" spans="1:6" x14ac:dyDescent="0.2">
      <c r="A4350" s="1"/>
      <c r="B4350" s="1"/>
      <c r="C4350" s="1"/>
      <c r="D4350" s="2"/>
      <c r="E4350" s="1"/>
      <c r="F4350" s="1"/>
    </row>
    <row r="4351" spans="1:6" x14ac:dyDescent="0.2">
      <c r="A4351" s="1"/>
      <c r="B4351" s="1"/>
      <c r="C4351" s="1"/>
      <c r="D4351" s="2"/>
      <c r="E4351" s="1"/>
      <c r="F4351" s="1"/>
    </row>
    <row r="4352" spans="1:6" x14ac:dyDescent="0.2">
      <c r="A4352" s="1"/>
      <c r="B4352" s="1"/>
      <c r="C4352" s="1"/>
      <c r="D4352" s="2"/>
      <c r="E4352" s="1"/>
      <c r="F4352" s="1"/>
    </row>
    <row r="4353" spans="1:6" x14ac:dyDescent="0.2">
      <c r="A4353" s="1"/>
      <c r="B4353" s="1"/>
      <c r="C4353" s="1"/>
      <c r="D4353" s="2"/>
      <c r="E4353" s="1"/>
      <c r="F4353" s="1"/>
    </row>
    <row r="4354" spans="1:6" x14ac:dyDescent="0.2">
      <c r="A4354" s="1"/>
      <c r="B4354" s="1"/>
      <c r="C4354" s="1"/>
      <c r="D4354" s="2"/>
      <c r="E4354" s="1"/>
      <c r="F4354" s="1"/>
    </row>
    <row r="4355" spans="1:6" x14ac:dyDescent="0.2">
      <c r="A4355" s="1"/>
      <c r="B4355" s="1"/>
      <c r="C4355" s="1"/>
      <c r="D4355" s="2"/>
      <c r="E4355" s="1"/>
      <c r="F4355" s="1"/>
    </row>
    <row r="4356" spans="1:6" x14ac:dyDescent="0.2">
      <c r="A4356" s="1"/>
      <c r="B4356" s="1"/>
      <c r="C4356" s="1"/>
      <c r="D4356" s="2"/>
      <c r="E4356" s="1"/>
      <c r="F4356" s="1"/>
    </row>
    <row r="4357" spans="1:6" x14ac:dyDescent="0.2">
      <c r="A4357" s="1"/>
      <c r="B4357" s="1"/>
      <c r="C4357" s="1"/>
      <c r="D4357" s="2"/>
      <c r="E4357" s="1"/>
      <c r="F4357" s="1"/>
    </row>
    <row r="4358" spans="1:6" x14ac:dyDescent="0.2">
      <c r="A4358" s="1"/>
      <c r="B4358" s="1"/>
      <c r="C4358" s="1"/>
      <c r="D4358" s="2"/>
      <c r="E4358" s="1"/>
      <c r="F4358" s="1"/>
    </row>
    <row r="4359" spans="1:6" x14ac:dyDescent="0.2">
      <c r="A4359" s="1"/>
      <c r="B4359" s="1"/>
      <c r="C4359" s="1"/>
      <c r="D4359" s="2"/>
      <c r="E4359" s="1"/>
      <c r="F4359" s="1"/>
    </row>
    <row r="4360" spans="1:6" x14ac:dyDescent="0.2">
      <c r="A4360" s="1"/>
      <c r="B4360" s="1"/>
      <c r="C4360" s="1"/>
      <c r="D4360" s="2"/>
      <c r="E4360" s="1"/>
      <c r="F4360" s="1"/>
    </row>
    <row r="4361" spans="1:6" x14ac:dyDescent="0.2">
      <c r="A4361" s="1"/>
      <c r="B4361" s="1"/>
      <c r="C4361" s="1"/>
      <c r="D4361" s="2"/>
      <c r="E4361" s="1"/>
      <c r="F4361" s="1"/>
    </row>
    <row r="4362" spans="1:6" x14ac:dyDescent="0.2">
      <c r="A4362" s="1"/>
      <c r="B4362" s="1"/>
      <c r="C4362" s="1"/>
      <c r="D4362" s="2"/>
      <c r="E4362" s="1"/>
      <c r="F4362" s="1"/>
    </row>
    <row r="4363" spans="1:6" x14ac:dyDescent="0.2">
      <c r="A4363" s="1"/>
      <c r="B4363" s="1"/>
      <c r="C4363" s="1"/>
      <c r="D4363" s="2"/>
      <c r="E4363" s="1"/>
      <c r="F4363" s="1"/>
    </row>
    <row r="4364" spans="1:6" x14ac:dyDescent="0.2">
      <c r="A4364" s="1"/>
      <c r="B4364" s="1"/>
      <c r="C4364" s="1"/>
      <c r="D4364" s="2"/>
      <c r="E4364" s="1"/>
      <c r="F4364" s="1"/>
    </row>
    <row r="4365" spans="1:6" x14ac:dyDescent="0.2">
      <c r="A4365" s="1"/>
      <c r="B4365" s="1"/>
      <c r="C4365" s="1"/>
      <c r="D4365" s="2"/>
      <c r="E4365" s="1"/>
      <c r="F4365" s="1"/>
    </row>
    <row r="4366" spans="1:6" x14ac:dyDescent="0.2">
      <c r="A4366" s="1"/>
      <c r="B4366" s="1"/>
      <c r="C4366" s="1"/>
      <c r="D4366" s="2"/>
      <c r="E4366" s="1"/>
      <c r="F4366" s="1"/>
    </row>
    <row r="4367" spans="1:6" x14ac:dyDescent="0.2">
      <c r="A4367" s="1"/>
      <c r="B4367" s="1"/>
      <c r="C4367" s="1"/>
      <c r="D4367" s="2"/>
      <c r="E4367" s="1"/>
      <c r="F4367" s="1"/>
    </row>
    <row r="4368" spans="1:6" x14ac:dyDescent="0.2">
      <c r="A4368" s="1"/>
      <c r="B4368" s="1"/>
      <c r="C4368" s="1"/>
      <c r="D4368" s="2"/>
      <c r="E4368" s="1"/>
      <c r="F4368" s="1"/>
    </row>
    <row r="4369" spans="1:6" x14ac:dyDescent="0.2">
      <c r="A4369" s="1"/>
      <c r="B4369" s="1"/>
      <c r="C4369" s="1"/>
      <c r="D4369" s="2"/>
      <c r="E4369" s="1"/>
      <c r="F4369" s="1"/>
    </row>
    <row r="4370" spans="1:6" x14ac:dyDescent="0.2">
      <c r="A4370" s="1"/>
      <c r="B4370" s="1"/>
      <c r="C4370" s="1"/>
      <c r="D4370" s="2"/>
      <c r="E4370" s="1"/>
      <c r="F4370" s="1"/>
    </row>
    <row r="4371" spans="1:6" x14ac:dyDescent="0.2">
      <c r="A4371" s="1"/>
      <c r="B4371" s="1"/>
      <c r="C4371" s="1"/>
      <c r="D4371" s="2"/>
      <c r="E4371" s="1"/>
      <c r="F4371" s="1"/>
    </row>
    <row r="4372" spans="1:6" x14ac:dyDescent="0.2">
      <c r="A4372" s="1"/>
      <c r="B4372" s="1"/>
      <c r="C4372" s="1"/>
      <c r="D4372" s="2"/>
      <c r="E4372" s="1"/>
      <c r="F4372" s="1"/>
    </row>
    <row r="4373" spans="1:6" x14ac:dyDescent="0.2">
      <c r="A4373" s="1"/>
      <c r="B4373" s="1"/>
      <c r="C4373" s="1"/>
      <c r="D4373" s="2"/>
      <c r="E4373" s="1"/>
      <c r="F4373" s="1"/>
    </row>
    <row r="4374" spans="1:6" x14ac:dyDescent="0.2">
      <c r="A4374" s="1"/>
      <c r="B4374" s="1"/>
      <c r="C4374" s="1"/>
      <c r="D4374" s="2"/>
      <c r="E4374" s="1"/>
      <c r="F4374" s="1"/>
    </row>
    <row r="4375" spans="1:6" x14ac:dyDescent="0.2">
      <c r="A4375" s="1"/>
      <c r="B4375" s="1"/>
      <c r="C4375" s="1"/>
      <c r="D4375" s="2"/>
      <c r="E4375" s="1"/>
      <c r="F4375" s="1"/>
    </row>
    <row r="4376" spans="1:6" x14ac:dyDescent="0.2">
      <c r="A4376" s="1"/>
      <c r="B4376" s="1"/>
      <c r="C4376" s="1"/>
      <c r="D4376" s="2"/>
      <c r="E4376" s="1"/>
      <c r="F4376" s="1"/>
    </row>
    <row r="4377" spans="1:6" x14ac:dyDescent="0.2">
      <c r="A4377" s="1"/>
      <c r="B4377" s="1"/>
      <c r="C4377" s="1"/>
      <c r="D4377" s="2"/>
      <c r="E4377" s="1"/>
      <c r="F4377" s="1"/>
    </row>
    <row r="4378" spans="1:6" x14ac:dyDescent="0.2">
      <c r="A4378" s="1"/>
      <c r="B4378" s="1"/>
      <c r="C4378" s="1"/>
      <c r="D4378" s="2"/>
      <c r="E4378" s="1"/>
      <c r="F4378" s="1"/>
    </row>
    <row r="4379" spans="1:6" x14ac:dyDescent="0.2">
      <c r="A4379" s="1"/>
      <c r="B4379" s="1"/>
      <c r="C4379" s="1"/>
      <c r="D4379" s="2"/>
      <c r="E4379" s="1"/>
      <c r="F4379" s="1"/>
    </row>
    <row r="4380" spans="1:6" x14ac:dyDescent="0.2">
      <c r="A4380" s="1"/>
      <c r="B4380" s="1"/>
      <c r="C4380" s="1"/>
      <c r="D4380" s="2"/>
      <c r="E4380" s="1"/>
      <c r="F4380" s="1"/>
    </row>
    <row r="4381" spans="1:6" x14ac:dyDescent="0.2">
      <c r="A4381" s="1"/>
      <c r="B4381" s="1"/>
      <c r="C4381" s="1"/>
      <c r="D4381" s="2"/>
      <c r="E4381" s="1"/>
      <c r="F4381" s="1"/>
    </row>
    <row r="4382" spans="1:6" x14ac:dyDescent="0.2">
      <c r="A4382" s="1"/>
      <c r="B4382" s="1"/>
      <c r="C4382" s="1"/>
      <c r="D4382" s="2"/>
      <c r="E4382" s="1"/>
      <c r="F4382" s="1"/>
    </row>
    <row r="4383" spans="1:6" x14ac:dyDescent="0.2">
      <c r="A4383" s="1"/>
      <c r="B4383" s="1"/>
      <c r="C4383" s="1"/>
      <c r="D4383" s="2"/>
      <c r="E4383" s="1"/>
      <c r="F4383" s="1"/>
    </row>
    <row r="4384" spans="1:6" x14ac:dyDescent="0.2">
      <c r="A4384" s="1"/>
      <c r="B4384" s="1"/>
      <c r="C4384" s="1"/>
      <c r="D4384" s="2"/>
      <c r="E4384" s="1"/>
      <c r="F4384" s="1"/>
    </row>
    <row r="4385" spans="1:6" x14ac:dyDescent="0.2">
      <c r="A4385" s="1"/>
      <c r="B4385" s="1"/>
      <c r="C4385" s="1"/>
      <c r="D4385" s="2"/>
      <c r="E4385" s="1"/>
      <c r="F4385" s="1"/>
    </row>
    <row r="4386" spans="1:6" x14ac:dyDescent="0.2">
      <c r="A4386" s="1"/>
      <c r="B4386" s="1"/>
      <c r="C4386" s="1"/>
      <c r="D4386" s="2"/>
      <c r="E4386" s="1"/>
      <c r="F4386" s="1"/>
    </row>
    <row r="4387" spans="1:6" x14ac:dyDescent="0.2">
      <c r="A4387" s="1"/>
      <c r="B4387" s="1"/>
      <c r="C4387" s="1"/>
      <c r="D4387" s="2"/>
      <c r="E4387" s="1"/>
      <c r="F4387" s="1"/>
    </row>
    <row r="4388" spans="1:6" x14ac:dyDescent="0.2">
      <c r="A4388" s="1"/>
      <c r="B4388" s="1"/>
      <c r="C4388" s="1"/>
      <c r="D4388" s="2"/>
      <c r="E4388" s="1"/>
      <c r="F4388" s="1"/>
    </row>
    <row r="4389" spans="1:6" x14ac:dyDescent="0.2">
      <c r="A4389" s="1"/>
      <c r="B4389" s="1"/>
      <c r="C4389" s="1"/>
      <c r="D4389" s="2"/>
      <c r="E4389" s="1"/>
      <c r="F4389" s="1"/>
    </row>
    <row r="4390" spans="1:6" x14ac:dyDescent="0.2">
      <c r="A4390" s="1"/>
      <c r="B4390" s="1"/>
      <c r="C4390" s="1"/>
      <c r="D4390" s="2"/>
      <c r="E4390" s="1"/>
      <c r="F4390" s="1"/>
    </row>
    <row r="4391" spans="1:6" x14ac:dyDescent="0.2">
      <c r="A4391" s="1"/>
      <c r="B4391" s="1"/>
      <c r="C4391" s="1"/>
      <c r="D4391" s="2"/>
      <c r="E4391" s="1"/>
      <c r="F4391" s="1"/>
    </row>
    <row r="4392" spans="1:6" x14ac:dyDescent="0.2">
      <c r="A4392" s="1"/>
      <c r="B4392" s="1"/>
      <c r="C4392" s="1"/>
      <c r="D4392" s="2"/>
      <c r="E4392" s="1"/>
      <c r="F4392" s="1"/>
    </row>
    <row r="4393" spans="1:6" x14ac:dyDescent="0.2">
      <c r="A4393" s="1"/>
      <c r="B4393" s="1"/>
      <c r="C4393" s="1"/>
      <c r="D4393" s="2"/>
      <c r="E4393" s="1"/>
      <c r="F4393" s="1"/>
    </row>
    <row r="4394" spans="1:6" x14ac:dyDescent="0.2">
      <c r="A4394" s="1"/>
      <c r="B4394" s="1"/>
      <c r="C4394" s="1"/>
      <c r="D4394" s="2"/>
      <c r="E4394" s="1"/>
      <c r="F4394" s="1"/>
    </row>
    <row r="4395" spans="1:6" x14ac:dyDescent="0.2">
      <c r="A4395" s="1"/>
      <c r="B4395" s="1"/>
      <c r="C4395" s="1"/>
      <c r="D4395" s="2"/>
      <c r="E4395" s="1"/>
      <c r="F4395" s="1"/>
    </row>
    <row r="4396" spans="1:6" x14ac:dyDescent="0.2">
      <c r="A4396" s="1"/>
      <c r="B4396" s="1"/>
      <c r="C4396" s="1"/>
      <c r="D4396" s="2"/>
      <c r="E4396" s="1"/>
      <c r="F4396" s="1"/>
    </row>
    <row r="4397" spans="1:6" x14ac:dyDescent="0.2">
      <c r="A4397" s="1"/>
      <c r="B4397" s="1"/>
      <c r="C4397" s="1"/>
      <c r="D4397" s="2"/>
      <c r="E4397" s="1"/>
      <c r="F4397" s="1"/>
    </row>
    <row r="4398" spans="1:6" x14ac:dyDescent="0.2">
      <c r="A4398" s="1"/>
      <c r="B4398" s="1"/>
      <c r="C4398" s="1"/>
      <c r="D4398" s="2"/>
      <c r="E4398" s="1"/>
      <c r="F4398" s="1"/>
    </row>
    <row r="4399" spans="1:6" x14ac:dyDescent="0.2">
      <c r="A4399" s="1"/>
      <c r="B4399" s="1"/>
      <c r="C4399" s="1"/>
      <c r="D4399" s="2"/>
      <c r="E4399" s="1"/>
      <c r="F4399" s="1"/>
    </row>
    <row r="4400" spans="1:6" x14ac:dyDescent="0.2">
      <c r="A4400" s="1"/>
      <c r="B4400" s="1"/>
      <c r="C4400" s="1"/>
      <c r="D4400" s="2"/>
      <c r="E4400" s="1"/>
      <c r="F4400" s="1"/>
    </row>
    <row r="4401" spans="1:6" x14ac:dyDescent="0.2">
      <c r="A4401" s="1"/>
      <c r="B4401" s="1"/>
      <c r="C4401" s="1"/>
      <c r="D4401" s="2"/>
      <c r="E4401" s="1"/>
      <c r="F4401" s="1"/>
    </row>
    <row r="4402" spans="1:6" x14ac:dyDescent="0.2">
      <c r="A4402" s="1"/>
      <c r="B4402" s="1"/>
      <c r="C4402" s="1"/>
      <c r="D4402" s="2"/>
      <c r="E4402" s="1"/>
      <c r="F4402" s="1"/>
    </row>
    <row r="4403" spans="1:6" x14ac:dyDescent="0.2">
      <c r="A4403" s="1"/>
      <c r="B4403" s="1"/>
      <c r="C4403" s="1"/>
      <c r="D4403" s="2"/>
      <c r="E4403" s="1"/>
      <c r="F4403" s="1"/>
    </row>
    <row r="4404" spans="1:6" x14ac:dyDescent="0.2">
      <c r="A4404" s="1"/>
      <c r="B4404" s="1"/>
      <c r="C4404" s="1"/>
      <c r="D4404" s="2"/>
      <c r="E4404" s="1"/>
      <c r="F4404" s="1"/>
    </row>
    <row r="4405" spans="1:6" x14ac:dyDescent="0.2">
      <c r="A4405" s="1"/>
      <c r="B4405" s="1"/>
      <c r="C4405" s="1"/>
      <c r="D4405" s="2"/>
      <c r="E4405" s="1"/>
      <c r="F4405" s="1"/>
    </row>
    <row r="4406" spans="1:6" x14ac:dyDescent="0.2">
      <c r="A4406" s="1"/>
      <c r="B4406" s="1"/>
      <c r="C4406" s="1"/>
      <c r="D4406" s="2"/>
      <c r="E4406" s="1"/>
      <c r="F4406" s="1"/>
    </row>
    <row r="4407" spans="1:6" x14ac:dyDescent="0.2">
      <c r="A4407" s="1"/>
      <c r="B4407" s="1"/>
      <c r="C4407" s="1"/>
      <c r="D4407" s="2"/>
      <c r="E4407" s="1"/>
      <c r="F4407" s="1"/>
    </row>
    <row r="4408" spans="1:6" x14ac:dyDescent="0.2">
      <c r="A4408" s="1"/>
      <c r="B4408" s="1"/>
      <c r="C4408" s="1"/>
      <c r="D4408" s="2"/>
      <c r="E4408" s="1"/>
      <c r="F4408" s="1"/>
    </row>
    <row r="4409" spans="1:6" x14ac:dyDescent="0.2">
      <c r="A4409" s="1"/>
      <c r="B4409" s="1"/>
      <c r="C4409" s="1"/>
      <c r="D4409" s="2"/>
      <c r="E4409" s="1"/>
      <c r="F4409" s="1"/>
    </row>
    <row r="4410" spans="1:6" x14ac:dyDescent="0.2">
      <c r="A4410" s="1"/>
      <c r="B4410" s="1"/>
      <c r="C4410" s="1"/>
      <c r="D4410" s="2"/>
      <c r="E4410" s="1"/>
      <c r="F4410" s="1"/>
    </row>
    <row r="4411" spans="1:6" x14ac:dyDescent="0.2">
      <c r="A4411" s="1"/>
      <c r="B4411" s="1"/>
      <c r="C4411" s="1"/>
      <c r="D4411" s="2"/>
      <c r="E4411" s="1"/>
      <c r="F4411" s="1"/>
    </row>
    <row r="4412" spans="1:6" x14ac:dyDescent="0.2">
      <c r="A4412" s="1"/>
      <c r="B4412" s="1"/>
      <c r="C4412" s="1"/>
      <c r="D4412" s="2"/>
      <c r="E4412" s="1"/>
      <c r="F4412" s="1"/>
    </row>
    <row r="4413" spans="1:6" x14ac:dyDescent="0.2">
      <c r="A4413" s="1"/>
      <c r="B4413" s="1"/>
      <c r="C4413" s="1"/>
      <c r="D4413" s="2"/>
      <c r="E4413" s="1"/>
      <c r="F4413" s="1"/>
    </row>
    <row r="4414" spans="1:6" x14ac:dyDescent="0.2">
      <c r="A4414" s="1"/>
      <c r="B4414" s="1"/>
      <c r="C4414" s="1"/>
      <c r="D4414" s="2"/>
      <c r="E4414" s="1"/>
      <c r="F4414" s="1"/>
    </row>
    <row r="4415" spans="1:6" x14ac:dyDescent="0.2">
      <c r="A4415" s="1"/>
      <c r="B4415" s="1"/>
      <c r="C4415" s="1"/>
      <c r="D4415" s="2"/>
      <c r="E4415" s="1"/>
      <c r="F4415" s="1"/>
    </row>
    <row r="4416" spans="1:6" x14ac:dyDescent="0.2">
      <c r="A4416" s="1"/>
      <c r="B4416" s="1"/>
      <c r="C4416" s="1"/>
      <c r="D4416" s="2"/>
      <c r="E4416" s="1"/>
      <c r="F4416" s="1"/>
    </row>
    <row r="4417" spans="1:6" x14ac:dyDescent="0.2">
      <c r="A4417" s="1"/>
      <c r="B4417" s="1"/>
      <c r="C4417" s="1"/>
      <c r="D4417" s="2"/>
      <c r="E4417" s="1"/>
      <c r="F4417" s="1"/>
    </row>
    <row r="4418" spans="1:6" x14ac:dyDescent="0.2">
      <c r="A4418" s="1"/>
      <c r="B4418" s="1"/>
      <c r="C4418" s="1"/>
      <c r="D4418" s="2"/>
      <c r="E4418" s="1"/>
      <c r="F4418" s="1"/>
    </row>
    <row r="4419" spans="1:6" x14ac:dyDescent="0.2">
      <c r="A4419" s="1"/>
      <c r="B4419" s="1"/>
      <c r="C4419" s="1"/>
      <c r="D4419" s="2"/>
      <c r="E4419" s="1"/>
      <c r="F4419" s="1"/>
    </row>
    <row r="4420" spans="1:6" x14ac:dyDescent="0.2">
      <c r="A4420" s="1"/>
      <c r="B4420" s="1"/>
      <c r="C4420" s="1"/>
      <c r="D4420" s="2"/>
      <c r="E4420" s="1"/>
      <c r="F4420" s="1"/>
    </row>
    <row r="4421" spans="1:6" x14ac:dyDescent="0.2">
      <c r="A4421" s="1"/>
      <c r="B4421" s="1"/>
      <c r="C4421" s="1"/>
      <c r="D4421" s="2"/>
      <c r="E4421" s="1"/>
      <c r="F4421" s="1"/>
    </row>
    <row r="4422" spans="1:6" x14ac:dyDescent="0.2">
      <c r="A4422" s="1"/>
      <c r="B4422" s="1"/>
      <c r="C4422" s="1"/>
      <c r="D4422" s="2"/>
      <c r="E4422" s="1"/>
      <c r="F4422" s="1"/>
    </row>
    <row r="4423" spans="1:6" x14ac:dyDescent="0.2">
      <c r="A4423" s="1"/>
      <c r="B4423" s="1"/>
      <c r="C4423" s="1"/>
      <c r="D4423" s="2"/>
      <c r="E4423" s="1"/>
      <c r="F4423" s="1"/>
    </row>
    <row r="4424" spans="1:6" x14ac:dyDescent="0.2">
      <c r="A4424" s="1"/>
      <c r="B4424" s="1"/>
      <c r="C4424" s="1"/>
      <c r="D4424" s="2"/>
      <c r="E4424" s="1"/>
      <c r="F4424" s="1"/>
    </row>
    <row r="4425" spans="1:6" x14ac:dyDescent="0.2">
      <c r="A4425" s="1"/>
      <c r="B4425" s="1"/>
      <c r="C4425" s="1"/>
      <c r="D4425" s="2"/>
      <c r="E4425" s="1"/>
      <c r="F4425" s="1"/>
    </row>
    <row r="4426" spans="1:6" x14ac:dyDescent="0.2">
      <c r="A4426" s="1"/>
      <c r="B4426" s="1"/>
      <c r="C4426" s="1"/>
      <c r="D4426" s="2"/>
      <c r="E4426" s="1"/>
      <c r="F4426" s="1"/>
    </row>
    <row r="4427" spans="1:6" x14ac:dyDescent="0.2">
      <c r="A4427" s="1"/>
      <c r="B4427" s="1"/>
      <c r="C4427" s="1"/>
      <c r="D4427" s="2"/>
      <c r="E4427" s="1"/>
      <c r="F4427" s="1"/>
    </row>
    <row r="4428" spans="1:6" x14ac:dyDescent="0.2">
      <c r="A4428" s="1"/>
      <c r="B4428" s="1"/>
      <c r="C4428" s="1"/>
      <c r="D4428" s="2"/>
      <c r="E4428" s="1"/>
      <c r="F4428" s="1"/>
    </row>
    <row r="4429" spans="1:6" x14ac:dyDescent="0.2">
      <c r="A4429" s="1"/>
      <c r="B4429" s="1"/>
      <c r="C4429" s="1"/>
      <c r="D4429" s="2"/>
      <c r="E4429" s="1"/>
      <c r="F4429" s="1"/>
    </row>
    <row r="4430" spans="1:6" x14ac:dyDescent="0.2">
      <c r="A4430" s="1"/>
      <c r="B4430" s="1"/>
      <c r="C4430" s="1"/>
      <c r="D4430" s="2"/>
      <c r="E4430" s="1"/>
      <c r="F4430" s="1"/>
    </row>
    <row r="4431" spans="1:6" x14ac:dyDescent="0.2">
      <c r="A4431" s="1"/>
      <c r="B4431" s="1"/>
      <c r="C4431" s="1"/>
      <c r="D4431" s="2"/>
      <c r="E4431" s="1"/>
      <c r="F4431" s="1"/>
    </row>
    <row r="4432" spans="1:6" x14ac:dyDescent="0.2">
      <c r="A4432" s="1"/>
      <c r="B4432" s="1"/>
      <c r="C4432" s="1"/>
      <c r="D4432" s="2"/>
      <c r="E4432" s="1"/>
      <c r="F4432" s="1"/>
    </row>
    <row r="4433" spans="1:6" x14ac:dyDescent="0.2">
      <c r="A4433" s="1"/>
      <c r="B4433" s="1"/>
      <c r="C4433" s="1"/>
      <c r="D4433" s="2"/>
      <c r="E4433" s="1"/>
      <c r="F4433" s="1"/>
    </row>
    <row r="4434" spans="1:6" x14ac:dyDescent="0.2">
      <c r="A4434" s="1"/>
      <c r="B4434" s="1"/>
      <c r="C4434" s="1"/>
      <c r="D4434" s="2"/>
      <c r="E4434" s="1"/>
      <c r="F4434" s="1"/>
    </row>
    <row r="4435" spans="1:6" x14ac:dyDescent="0.2">
      <c r="A4435" s="1"/>
      <c r="B4435" s="1"/>
      <c r="C4435" s="1"/>
      <c r="D4435" s="2"/>
      <c r="E4435" s="1"/>
      <c r="F4435" s="1"/>
    </row>
    <row r="4436" spans="1:6" x14ac:dyDescent="0.2">
      <c r="A4436" s="1"/>
      <c r="B4436" s="1"/>
      <c r="C4436" s="1"/>
      <c r="D4436" s="2"/>
      <c r="E4436" s="1"/>
      <c r="F4436" s="1"/>
    </row>
    <row r="4437" spans="1:6" x14ac:dyDescent="0.2">
      <c r="A4437" s="1"/>
      <c r="B4437" s="1"/>
      <c r="C4437" s="1"/>
      <c r="D4437" s="2"/>
      <c r="E4437" s="1"/>
      <c r="F4437" s="1"/>
    </row>
    <row r="4438" spans="1:6" x14ac:dyDescent="0.2">
      <c r="A4438" s="1"/>
      <c r="B4438" s="1"/>
      <c r="C4438" s="1"/>
      <c r="D4438" s="2"/>
      <c r="E4438" s="1"/>
      <c r="F4438" s="1"/>
    </row>
    <row r="4439" spans="1:6" x14ac:dyDescent="0.2">
      <c r="A4439" s="1"/>
      <c r="B4439" s="1"/>
      <c r="C4439" s="1"/>
      <c r="D4439" s="2"/>
      <c r="E4439" s="1"/>
      <c r="F4439" s="1"/>
    </row>
    <row r="4440" spans="1:6" x14ac:dyDescent="0.2">
      <c r="A4440" s="1"/>
      <c r="B4440" s="1"/>
      <c r="C4440" s="1"/>
      <c r="D4440" s="2"/>
      <c r="E4440" s="1"/>
      <c r="F4440" s="1"/>
    </row>
    <row r="4441" spans="1:6" x14ac:dyDescent="0.2">
      <c r="A4441" s="1"/>
      <c r="B4441" s="1"/>
      <c r="C4441" s="1"/>
      <c r="D4441" s="2"/>
      <c r="E4441" s="1"/>
      <c r="F4441" s="1"/>
    </row>
    <row r="4442" spans="1:6" x14ac:dyDescent="0.2">
      <c r="A4442" s="1"/>
      <c r="B4442" s="1"/>
      <c r="C4442" s="1"/>
      <c r="D4442" s="2"/>
      <c r="E4442" s="1"/>
      <c r="F4442" s="1"/>
    </row>
    <row r="4443" spans="1:6" x14ac:dyDescent="0.2">
      <c r="A4443" s="1"/>
      <c r="B4443" s="1"/>
      <c r="C4443" s="1"/>
      <c r="D4443" s="2"/>
      <c r="E4443" s="1"/>
      <c r="F4443" s="1"/>
    </row>
    <row r="4444" spans="1:6" x14ac:dyDescent="0.2">
      <c r="A4444" s="1"/>
      <c r="B4444" s="1"/>
      <c r="C4444" s="1"/>
      <c r="D4444" s="2"/>
      <c r="E4444" s="1"/>
      <c r="F4444" s="1"/>
    </row>
    <row r="4445" spans="1:6" x14ac:dyDescent="0.2">
      <c r="A4445" s="1"/>
      <c r="B4445" s="1"/>
      <c r="C4445" s="1"/>
      <c r="D4445" s="2"/>
      <c r="E4445" s="1"/>
      <c r="F4445" s="1"/>
    </row>
    <row r="4446" spans="1:6" x14ac:dyDescent="0.2">
      <c r="A4446" s="1"/>
      <c r="B4446" s="1"/>
      <c r="C4446" s="1"/>
      <c r="D4446" s="2"/>
      <c r="E4446" s="1"/>
      <c r="F4446" s="1"/>
    </row>
    <row r="4447" spans="1:6" x14ac:dyDescent="0.2">
      <c r="A4447" s="1"/>
      <c r="B4447" s="1"/>
      <c r="C4447" s="1"/>
      <c r="D4447" s="2"/>
      <c r="E4447" s="1"/>
      <c r="F4447" s="1"/>
    </row>
    <row r="4448" spans="1:6" x14ac:dyDescent="0.2">
      <c r="A4448" s="1"/>
      <c r="B4448" s="1"/>
      <c r="C4448" s="1"/>
      <c r="D4448" s="2"/>
      <c r="E4448" s="1"/>
      <c r="F4448" s="1"/>
    </row>
    <row r="4449" spans="1:6" x14ac:dyDescent="0.2">
      <c r="A4449" s="1"/>
      <c r="B4449" s="1"/>
      <c r="C4449" s="1"/>
      <c r="D4449" s="2"/>
      <c r="E4449" s="1"/>
      <c r="F4449" s="1"/>
    </row>
    <row r="4450" spans="1:6" x14ac:dyDescent="0.2">
      <c r="A4450" s="1"/>
      <c r="B4450" s="1"/>
      <c r="C4450" s="1"/>
      <c r="D4450" s="2"/>
      <c r="E4450" s="1"/>
      <c r="F4450" s="1"/>
    </row>
    <row r="4451" spans="1:6" x14ac:dyDescent="0.2">
      <c r="A4451" s="1"/>
      <c r="B4451" s="1"/>
      <c r="C4451" s="1"/>
      <c r="D4451" s="2"/>
      <c r="E4451" s="1"/>
      <c r="F4451" s="1"/>
    </row>
    <row r="4452" spans="1:6" x14ac:dyDescent="0.2">
      <c r="A4452" s="1"/>
      <c r="B4452" s="1"/>
      <c r="C4452" s="1"/>
      <c r="D4452" s="2"/>
      <c r="E4452" s="1"/>
      <c r="F4452" s="1"/>
    </row>
    <row r="4453" spans="1:6" x14ac:dyDescent="0.2">
      <c r="A4453" s="1"/>
      <c r="B4453" s="1"/>
      <c r="C4453" s="1"/>
      <c r="D4453" s="2"/>
      <c r="E4453" s="1"/>
      <c r="F4453" s="1"/>
    </row>
    <row r="4454" spans="1:6" x14ac:dyDescent="0.2">
      <c r="A4454" s="1"/>
      <c r="B4454" s="1"/>
      <c r="C4454" s="1"/>
      <c r="D4454" s="2"/>
      <c r="E4454" s="1"/>
      <c r="F4454" s="1"/>
    </row>
    <row r="4455" spans="1:6" x14ac:dyDescent="0.2">
      <c r="A4455" s="1"/>
      <c r="B4455" s="1"/>
      <c r="C4455" s="1"/>
      <c r="D4455" s="2"/>
      <c r="E4455" s="1"/>
      <c r="F4455" s="1"/>
    </row>
    <row r="4456" spans="1:6" x14ac:dyDescent="0.2">
      <c r="A4456" s="1"/>
      <c r="B4456" s="1"/>
      <c r="C4456" s="1"/>
      <c r="D4456" s="2"/>
      <c r="E4456" s="1"/>
      <c r="F4456" s="1"/>
    </row>
    <row r="4457" spans="1:6" x14ac:dyDescent="0.2">
      <c r="A4457" s="1"/>
      <c r="B4457" s="1"/>
      <c r="C4457" s="1"/>
      <c r="D4457" s="2"/>
      <c r="E4457" s="1"/>
      <c r="F4457" s="1"/>
    </row>
    <row r="4458" spans="1:6" x14ac:dyDescent="0.2">
      <c r="A4458" s="1"/>
      <c r="B4458" s="1"/>
      <c r="C4458" s="1"/>
      <c r="D4458" s="2"/>
      <c r="E4458" s="1"/>
      <c r="F4458" s="1"/>
    </row>
    <row r="4459" spans="1:6" x14ac:dyDescent="0.2">
      <c r="A4459" s="1"/>
      <c r="B4459" s="1"/>
      <c r="C4459" s="1"/>
      <c r="D4459" s="2"/>
      <c r="E4459" s="1"/>
      <c r="F4459" s="1"/>
    </row>
    <row r="4460" spans="1:6" x14ac:dyDescent="0.2">
      <c r="A4460" s="1"/>
      <c r="B4460" s="1"/>
      <c r="C4460" s="1"/>
      <c r="D4460" s="2"/>
      <c r="E4460" s="1"/>
      <c r="F4460" s="1"/>
    </row>
    <row r="4461" spans="1:6" x14ac:dyDescent="0.2">
      <c r="A4461" s="1"/>
      <c r="B4461" s="1"/>
      <c r="C4461" s="1"/>
      <c r="D4461" s="2"/>
      <c r="E4461" s="1"/>
      <c r="F4461" s="1"/>
    </row>
    <row r="4462" spans="1:6" x14ac:dyDescent="0.2">
      <c r="A4462" s="1"/>
      <c r="B4462" s="1"/>
      <c r="C4462" s="1"/>
      <c r="D4462" s="2"/>
      <c r="E4462" s="1"/>
      <c r="F4462" s="1"/>
    </row>
    <row r="4463" spans="1:6" x14ac:dyDescent="0.2">
      <c r="A4463" s="1"/>
      <c r="B4463" s="1"/>
      <c r="C4463" s="1"/>
      <c r="D4463" s="2"/>
      <c r="E4463" s="1"/>
      <c r="F4463" s="1"/>
    </row>
    <row r="4464" spans="1:6" x14ac:dyDescent="0.2">
      <c r="A4464" s="1"/>
      <c r="B4464" s="1"/>
      <c r="C4464" s="1"/>
      <c r="D4464" s="2"/>
      <c r="E4464" s="1"/>
      <c r="F4464" s="1"/>
    </row>
    <row r="4465" spans="1:6" x14ac:dyDescent="0.2">
      <c r="A4465" s="1"/>
      <c r="B4465" s="1"/>
      <c r="C4465" s="1"/>
      <c r="D4465" s="2"/>
      <c r="E4465" s="1"/>
      <c r="F4465" s="1"/>
    </row>
    <row r="4466" spans="1:6" x14ac:dyDescent="0.2">
      <c r="A4466" s="1"/>
      <c r="B4466" s="1"/>
      <c r="C4466" s="1"/>
      <c r="D4466" s="2"/>
      <c r="E4466" s="1"/>
      <c r="F4466" s="1"/>
    </row>
    <row r="4467" spans="1:6" x14ac:dyDescent="0.2">
      <c r="A4467" s="1"/>
      <c r="B4467" s="1"/>
      <c r="C4467" s="1"/>
      <c r="D4467" s="2"/>
      <c r="E4467" s="1"/>
      <c r="F4467" s="1"/>
    </row>
    <row r="4468" spans="1:6" x14ac:dyDescent="0.2">
      <c r="A4468" s="1"/>
      <c r="B4468" s="1"/>
      <c r="C4468" s="1"/>
      <c r="D4468" s="2"/>
      <c r="E4468" s="1"/>
      <c r="F4468" s="1"/>
    </row>
    <row r="4469" spans="1:6" x14ac:dyDescent="0.2">
      <c r="A4469" s="1"/>
      <c r="B4469" s="1"/>
      <c r="C4469" s="1"/>
      <c r="D4469" s="2"/>
      <c r="E4469" s="1"/>
      <c r="F4469" s="1"/>
    </row>
    <row r="4470" spans="1:6" x14ac:dyDescent="0.2">
      <c r="A4470" s="1"/>
      <c r="B4470" s="1"/>
      <c r="C4470" s="1"/>
      <c r="D4470" s="2"/>
      <c r="E4470" s="1"/>
      <c r="F4470" s="1"/>
    </row>
    <row r="4471" spans="1:6" x14ac:dyDescent="0.2">
      <c r="A4471" s="1"/>
      <c r="B4471" s="1"/>
      <c r="C4471" s="1"/>
      <c r="D4471" s="2"/>
      <c r="E4471" s="1"/>
      <c r="F4471" s="1"/>
    </row>
    <row r="4472" spans="1:6" x14ac:dyDescent="0.2">
      <c r="A4472" s="1"/>
      <c r="B4472" s="1"/>
      <c r="C4472" s="1"/>
      <c r="D4472" s="2"/>
      <c r="E4472" s="1"/>
      <c r="F4472" s="1"/>
    </row>
    <row r="4473" spans="1:6" x14ac:dyDescent="0.2">
      <c r="A4473" s="1"/>
      <c r="B4473" s="1"/>
      <c r="C4473" s="1"/>
      <c r="D4473" s="2"/>
      <c r="E4473" s="1"/>
      <c r="F4473" s="1"/>
    </row>
    <row r="4474" spans="1:6" x14ac:dyDescent="0.2">
      <c r="A4474" s="1"/>
      <c r="B4474" s="1"/>
      <c r="C4474" s="1"/>
      <c r="D4474" s="2"/>
      <c r="E4474" s="1"/>
      <c r="F4474" s="1"/>
    </row>
    <row r="4475" spans="1:6" x14ac:dyDescent="0.2">
      <c r="A4475" s="1"/>
      <c r="B4475" s="1"/>
      <c r="C4475" s="1"/>
      <c r="D4475" s="2"/>
      <c r="E4475" s="1"/>
      <c r="F4475" s="1"/>
    </row>
    <row r="4476" spans="1:6" x14ac:dyDescent="0.2">
      <c r="A4476" s="1"/>
      <c r="B4476" s="1"/>
      <c r="C4476" s="1"/>
      <c r="D4476" s="2"/>
      <c r="E4476" s="1"/>
      <c r="F4476" s="1"/>
    </row>
    <row r="4477" spans="1:6" x14ac:dyDescent="0.2">
      <c r="A4477" s="1"/>
      <c r="B4477" s="1"/>
      <c r="C4477" s="1"/>
      <c r="D4477" s="2"/>
      <c r="E4477" s="1"/>
      <c r="F4477" s="1"/>
    </row>
    <row r="4478" spans="1:6" x14ac:dyDescent="0.2">
      <c r="A4478" s="1"/>
      <c r="B4478" s="1"/>
      <c r="C4478" s="1"/>
      <c r="D4478" s="2"/>
      <c r="E4478" s="1"/>
      <c r="F4478" s="1"/>
    </row>
    <row r="4479" spans="1:6" x14ac:dyDescent="0.2">
      <c r="A4479" s="1"/>
      <c r="B4479" s="1"/>
      <c r="C4479" s="1"/>
      <c r="D4479" s="2"/>
      <c r="E4479" s="1"/>
      <c r="F4479" s="1"/>
    </row>
    <row r="4480" spans="1:6" x14ac:dyDescent="0.2">
      <c r="A4480" s="1"/>
      <c r="B4480" s="1"/>
      <c r="C4480" s="1"/>
      <c r="D4480" s="2"/>
      <c r="E4480" s="1"/>
      <c r="F4480" s="1"/>
    </row>
    <row r="4481" spans="1:6" x14ac:dyDescent="0.2">
      <c r="A4481" s="1"/>
      <c r="B4481" s="1"/>
      <c r="C4481" s="1"/>
      <c r="D4481" s="2"/>
      <c r="E4481" s="1"/>
      <c r="F4481" s="1"/>
    </row>
    <row r="4482" spans="1:6" x14ac:dyDescent="0.2">
      <c r="A4482" s="1"/>
      <c r="B4482" s="1"/>
      <c r="C4482" s="1"/>
      <c r="D4482" s="2"/>
      <c r="E4482" s="1"/>
      <c r="F4482" s="1"/>
    </row>
    <row r="4483" spans="1:6" x14ac:dyDescent="0.2">
      <c r="A4483" s="1"/>
      <c r="B4483" s="1"/>
      <c r="C4483" s="1"/>
      <c r="D4483" s="2"/>
      <c r="E4483" s="1"/>
      <c r="F4483" s="1"/>
    </row>
    <row r="4484" spans="1:6" x14ac:dyDescent="0.2">
      <c r="A4484" s="1"/>
      <c r="B4484" s="1"/>
      <c r="C4484" s="1"/>
      <c r="D4484" s="2"/>
      <c r="E4484" s="1"/>
      <c r="F4484" s="1"/>
    </row>
    <row r="4485" spans="1:6" x14ac:dyDescent="0.2">
      <c r="A4485" s="1"/>
      <c r="B4485" s="1"/>
      <c r="C4485" s="1"/>
      <c r="D4485" s="2"/>
      <c r="E4485" s="1"/>
      <c r="F4485" s="1"/>
    </row>
    <row r="4486" spans="1:6" x14ac:dyDescent="0.2">
      <c r="A4486" s="1"/>
      <c r="B4486" s="1"/>
      <c r="C4486" s="1"/>
      <c r="D4486" s="2"/>
      <c r="E4486" s="1"/>
      <c r="F4486" s="1"/>
    </row>
    <row r="4487" spans="1:6" x14ac:dyDescent="0.2">
      <c r="A4487" s="1"/>
      <c r="B4487" s="1"/>
      <c r="C4487" s="1"/>
      <c r="D4487" s="2"/>
      <c r="E4487" s="1"/>
      <c r="F4487" s="1"/>
    </row>
    <row r="4488" spans="1:6" x14ac:dyDescent="0.2">
      <c r="A4488" s="1"/>
      <c r="B4488" s="1"/>
      <c r="C4488" s="1"/>
      <c r="D4488" s="2"/>
      <c r="E4488" s="1"/>
      <c r="F4488" s="1"/>
    </row>
    <row r="4489" spans="1:6" x14ac:dyDescent="0.2">
      <c r="A4489" s="1"/>
      <c r="B4489" s="1"/>
      <c r="C4489" s="1"/>
      <c r="D4489" s="2"/>
      <c r="E4489" s="1"/>
      <c r="F4489" s="1"/>
    </row>
    <row r="4490" spans="1:6" x14ac:dyDescent="0.2">
      <c r="A4490" s="1"/>
      <c r="B4490" s="1"/>
      <c r="C4490" s="1"/>
      <c r="D4490" s="2"/>
      <c r="E4490" s="1"/>
      <c r="F4490" s="1"/>
    </row>
    <row r="4491" spans="1:6" x14ac:dyDescent="0.2">
      <c r="A4491" s="1"/>
      <c r="B4491" s="1"/>
      <c r="C4491" s="1"/>
      <c r="D4491" s="2"/>
      <c r="E4491" s="1"/>
      <c r="F4491" s="1"/>
    </row>
    <row r="4492" spans="1:6" x14ac:dyDescent="0.2">
      <c r="A4492" s="1"/>
      <c r="B4492" s="1"/>
      <c r="C4492" s="1"/>
      <c r="D4492" s="2"/>
      <c r="E4492" s="1"/>
      <c r="F4492" s="1"/>
    </row>
    <row r="4493" spans="1:6" x14ac:dyDescent="0.2">
      <c r="A4493" s="1"/>
      <c r="B4493" s="1"/>
      <c r="C4493" s="1"/>
      <c r="D4493" s="2"/>
      <c r="E4493" s="1"/>
      <c r="F4493" s="1"/>
    </row>
    <row r="4494" spans="1:6" x14ac:dyDescent="0.2">
      <c r="A4494" s="1"/>
      <c r="B4494" s="1"/>
      <c r="C4494" s="1"/>
      <c r="D4494" s="2"/>
      <c r="E4494" s="1"/>
      <c r="F4494" s="1"/>
    </row>
    <row r="4495" spans="1:6" x14ac:dyDescent="0.2">
      <c r="A4495" s="1"/>
      <c r="B4495" s="1"/>
      <c r="C4495" s="1"/>
      <c r="D4495" s="2"/>
      <c r="E4495" s="1"/>
      <c r="F4495" s="1"/>
    </row>
    <row r="4496" spans="1:6" x14ac:dyDescent="0.2">
      <c r="A4496" s="1"/>
      <c r="B4496" s="1"/>
      <c r="C4496" s="1"/>
      <c r="D4496" s="2"/>
      <c r="E4496" s="1"/>
      <c r="F4496" s="1"/>
    </row>
    <row r="4497" spans="1:6" x14ac:dyDescent="0.2">
      <c r="A4497" s="1"/>
      <c r="B4497" s="1"/>
      <c r="C4497" s="1"/>
      <c r="D4497" s="2"/>
      <c r="E4497" s="1"/>
      <c r="F4497" s="1"/>
    </row>
    <row r="4498" spans="1:6" x14ac:dyDescent="0.2">
      <c r="A4498" s="1"/>
      <c r="B4498" s="1"/>
      <c r="C4498" s="1"/>
      <c r="D4498" s="2"/>
      <c r="E4498" s="1"/>
      <c r="F4498" s="1"/>
    </row>
    <row r="4499" spans="1:6" x14ac:dyDescent="0.2">
      <c r="A4499" s="1"/>
      <c r="B4499" s="1"/>
      <c r="C4499" s="1"/>
      <c r="D4499" s="2"/>
      <c r="E4499" s="1"/>
      <c r="F4499" s="1"/>
    </row>
    <row r="4500" spans="1:6" x14ac:dyDescent="0.2">
      <c r="A4500" s="1"/>
      <c r="B4500" s="1"/>
      <c r="C4500" s="1"/>
      <c r="D4500" s="2"/>
      <c r="E4500" s="1"/>
      <c r="F4500" s="1"/>
    </row>
    <row r="4501" spans="1:6" x14ac:dyDescent="0.2">
      <c r="A4501" s="1"/>
      <c r="B4501" s="1"/>
      <c r="C4501" s="1"/>
      <c r="D4501" s="2"/>
      <c r="E4501" s="1"/>
      <c r="F4501" s="1"/>
    </row>
    <row r="4502" spans="1:6" x14ac:dyDescent="0.2">
      <c r="A4502" s="1"/>
      <c r="B4502" s="1"/>
      <c r="C4502" s="1"/>
      <c r="D4502" s="2"/>
      <c r="E4502" s="1"/>
      <c r="F4502" s="1"/>
    </row>
    <row r="4503" spans="1:6" x14ac:dyDescent="0.2">
      <c r="A4503" s="1"/>
      <c r="B4503" s="1"/>
      <c r="C4503" s="1"/>
      <c r="D4503" s="2"/>
      <c r="E4503" s="1"/>
      <c r="F4503" s="1"/>
    </row>
    <row r="4504" spans="1:6" x14ac:dyDescent="0.2">
      <c r="A4504" s="1"/>
      <c r="B4504" s="1"/>
      <c r="C4504" s="1"/>
      <c r="D4504" s="2"/>
      <c r="E4504" s="1"/>
      <c r="F4504" s="1"/>
    </row>
    <row r="4505" spans="1:6" x14ac:dyDescent="0.2">
      <c r="A4505" s="1"/>
      <c r="B4505" s="1"/>
      <c r="C4505" s="1"/>
      <c r="D4505" s="2"/>
      <c r="E4505" s="1"/>
      <c r="F4505" s="1"/>
    </row>
    <row r="4506" spans="1:6" x14ac:dyDescent="0.2">
      <c r="A4506" s="1"/>
      <c r="B4506" s="1"/>
      <c r="C4506" s="1"/>
      <c r="D4506" s="2"/>
      <c r="E4506" s="1"/>
      <c r="F4506" s="1"/>
    </row>
    <row r="4507" spans="1:6" x14ac:dyDescent="0.2">
      <c r="A4507" s="1"/>
      <c r="B4507" s="1"/>
      <c r="C4507" s="1"/>
      <c r="D4507" s="2"/>
      <c r="E4507" s="1"/>
      <c r="F4507" s="1"/>
    </row>
    <row r="4508" spans="1:6" x14ac:dyDescent="0.2">
      <c r="A4508" s="1"/>
      <c r="B4508" s="1"/>
      <c r="C4508" s="1"/>
      <c r="D4508" s="2"/>
      <c r="E4508" s="1"/>
      <c r="F4508" s="1"/>
    </row>
    <row r="4509" spans="1:6" x14ac:dyDescent="0.2">
      <c r="A4509" s="1"/>
      <c r="B4509" s="1"/>
      <c r="C4509" s="1"/>
      <c r="D4509" s="2"/>
      <c r="E4509" s="1"/>
      <c r="F4509" s="1"/>
    </row>
    <row r="4510" spans="1:6" x14ac:dyDescent="0.2">
      <c r="A4510" s="1"/>
      <c r="B4510" s="1"/>
      <c r="C4510" s="1"/>
      <c r="D4510" s="2"/>
      <c r="E4510" s="1"/>
      <c r="F4510" s="1"/>
    </row>
    <row r="4511" spans="1:6" x14ac:dyDescent="0.2">
      <c r="A4511" s="1"/>
      <c r="B4511" s="1"/>
      <c r="C4511" s="1"/>
      <c r="D4511" s="2"/>
      <c r="E4511" s="1"/>
      <c r="F4511" s="1"/>
    </row>
    <row r="4512" spans="1:6" x14ac:dyDescent="0.2">
      <c r="A4512" s="1"/>
      <c r="B4512" s="1"/>
      <c r="C4512" s="1"/>
      <c r="D4512" s="2"/>
      <c r="E4512" s="1"/>
      <c r="F4512" s="1"/>
    </row>
    <row r="4513" spans="1:6" x14ac:dyDescent="0.2">
      <c r="A4513" s="1"/>
      <c r="B4513" s="1"/>
      <c r="C4513" s="1"/>
      <c r="D4513" s="2"/>
      <c r="E4513" s="1"/>
      <c r="F4513" s="1"/>
    </row>
    <row r="4514" spans="1:6" x14ac:dyDescent="0.2">
      <c r="A4514" s="1"/>
      <c r="B4514" s="1"/>
      <c r="C4514" s="1"/>
      <c r="D4514" s="2"/>
      <c r="E4514" s="1"/>
      <c r="F4514" s="1"/>
    </row>
    <row r="4515" spans="1:6" x14ac:dyDescent="0.2">
      <c r="A4515" s="1"/>
      <c r="B4515" s="1"/>
      <c r="C4515" s="1"/>
      <c r="D4515" s="2"/>
      <c r="E4515" s="1"/>
      <c r="F4515" s="1"/>
    </row>
    <row r="4516" spans="1:6" x14ac:dyDescent="0.2">
      <c r="A4516" s="1"/>
      <c r="B4516" s="1"/>
      <c r="C4516" s="1"/>
      <c r="D4516" s="2"/>
      <c r="E4516" s="1"/>
      <c r="F4516" s="1"/>
    </row>
    <row r="4517" spans="1:6" x14ac:dyDescent="0.2">
      <c r="A4517" s="1"/>
      <c r="B4517" s="1"/>
      <c r="C4517" s="1"/>
      <c r="D4517" s="2"/>
      <c r="E4517" s="1"/>
      <c r="F4517" s="1"/>
    </row>
    <row r="4518" spans="1:6" x14ac:dyDescent="0.2">
      <c r="A4518" s="1"/>
      <c r="B4518" s="1"/>
      <c r="C4518" s="1"/>
      <c r="D4518" s="2"/>
      <c r="E4518" s="1"/>
      <c r="F4518" s="1"/>
    </row>
    <row r="4519" spans="1:6" x14ac:dyDescent="0.2">
      <c r="A4519" s="1"/>
      <c r="B4519" s="1"/>
      <c r="C4519" s="1"/>
      <c r="D4519" s="2"/>
      <c r="E4519" s="1"/>
      <c r="F4519" s="1"/>
    </row>
    <row r="4520" spans="1:6" x14ac:dyDescent="0.2">
      <c r="A4520" s="1"/>
      <c r="B4520" s="1"/>
      <c r="C4520" s="1"/>
      <c r="D4520" s="2"/>
      <c r="E4520" s="1"/>
      <c r="F4520" s="1"/>
    </row>
    <row r="4521" spans="1:6" x14ac:dyDescent="0.2">
      <c r="A4521" s="1"/>
      <c r="B4521" s="1"/>
      <c r="C4521" s="1"/>
      <c r="D4521" s="2"/>
      <c r="E4521" s="1"/>
      <c r="F4521" s="1"/>
    </row>
    <row r="4522" spans="1:6" x14ac:dyDescent="0.2">
      <c r="A4522" s="1"/>
      <c r="B4522" s="1"/>
      <c r="C4522" s="1"/>
      <c r="D4522" s="2"/>
      <c r="E4522" s="1"/>
      <c r="F4522" s="1"/>
    </row>
    <row r="4523" spans="1:6" x14ac:dyDescent="0.2">
      <c r="A4523" s="1"/>
      <c r="B4523" s="1"/>
      <c r="C4523" s="1"/>
      <c r="D4523" s="2"/>
      <c r="E4523" s="1"/>
      <c r="F4523" s="1"/>
    </row>
    <row r="4524" spans="1:6" x14ac:dyDescent="0.2">
      <c r="A4524" s="1"/>
      <c r="B4524" s="1"/>
      <c r="C4524" s="1"/>
      <c r="D4524" s="2"/>
      <c r="E4524" s="1"/>
      <c r="F4524" s="1"/>
    </row>
    <row r="4525" spans="1:6" x14ac:dyDescent="0.2">
      <c r="A4525" s="1"/>
      <c r="B4525" s="1"/>
      <c r="C4525" s="1"/>
      <c r="D4525" s="2"/>
      <c r="E4525" s="1"/>
      <c r="F4525" s="1"/>
    </row>
    <row r="4526" spans="1:6" x14ac:dyDescent="0.2">
      <c r="A4526" s="1"/>
      <c r="B4526" s="1"/>
      <c r="C4526" s="1"/>
      <c r="D4526" s="2"/>
      <c r="E4526" s="1"/>
      <c r="F4526" s="1"/>
    </row>
    <row r="4527" spans="1:6" x14ac:dyDescent="0.2">
      <c r="A4527" s="1"/>
      <c r="B4527" s="1"/>
      <c r="C4527" s="1"/>
      <c r="D4527" s="2"/>
      <c r="E4527" s="1"/>
      <c r="F4527" s="1"/>
    </row>
    <row r="4528" spans="1:6" x14ac:dyDescent="0.2">
      <c r="A4528" s="1"/>
      <c r="B4528" s="1"/>
      <c r="C4528" s="1"/>
      <c r="D4528" s="2"/>
      <c r="E4528" s="1"/>
      <c r="F4528" s="1"/>
    </row>
    <row r="4529" spans="1:6" x14ac:dyDescent="0.2">
      <c r="A4529" s="1"/>
      <c r="B4529" s="1"/>
      <c r="C4529" s="1"/>
      <c r="D4529" s="2"/>
      <c r="E4529" s="1"/>
      <c r="F4529" s="1"/>
    </row>
    <row r="4530" spans="1:6" x14ac:dyDescent="0.2">
      <c r="A4530" s="1"/>
      <c r="B4530" s="1"/>
      <c r="C4530" s="1"/>
      <c r="D4530" s="2"/>
      <c r="E4530" s="1"/>
      <c r="F4530" s="1"/>
    </row>
    <row r="4531" spans="1:6" x14ac:dyDescent="0.2">
      <c r="A4531" s="1"/>
      <c r="B4531" s="1"/>
      <c r="C4531" s="1"/>
      <c r="D4531" s="2"/>
      <c r="E4531" s="1"/>
      <c r="F4531" s="1"/>
    </row>
    <row r="4532" spans="1:6" x14ac:dyDescent="0.2">
      <c r="A4532" s="1"/>
      <c r="B4532" s="1"/>
      <c r="C4532" s="1"/>
      <c r="D4532" s="2"/>
      <c r="E4532" s="1"/>
      <c r="F4532" s="1"/>
    </row>
    <row r="4533" spans="1:6" x14ac:dyDescent="0.2">
      <c r="A4533" s="1"/>
      <c r="B4533" s="1"/>
      <c r="C4533" s="1"/>
      <c r="D4533" s="2"/>
      <c r="E4533" s="1"/>
      <c r="F4533" s="1"/>
    </row>
    <row r="4534" spans="1:6" x14ac:dyDescent="0.2">
      <c r="A4534" s="1"/>
      <c r="B4534" s="1"/>
      <c r="C4534" s="1"/>
      <c r="D4534" s="2"/>
      <c r="E4534" s="1"/>
      <c r="F4534" s="1"/>
    </row>
    <row r="4535" spans="1:6" x14ac:dyDescent="0.2">
      <c r="A4535" s="1"/>
      <c r="B4535" s="1"/>
      <c r="C4535" s="1"/>
      <c r="D4535" s="2"/>
      <c r="E4535" s="1"/>
      <c r="F4535" s="1"/>
    </row>
    <row r="4536" spans="1:6" x14ac:dyDescent="0.2">
      <c r="A4536" s="1"/>
      <c r="B4536" s="1"/>
      <c r="C4536" s="1"/>
      <c r="D4536" s="2"/>
      <c r="E4536" s="1"/>
      <c r="F4536" s="1"/>
    </row>
    <row r="4537" spans="1:6" x14ac:dyDescent="0.2">
      <c r="A4537" s="1"/>
      <c r="B4537" s="1"/>
      <c r="C4537" s="1"/>
      <c r="D4537" s="2"/>
      <c r="E4537" s="1"/>
      <c r="F4537" s="1"/>
    </row>
    <row r="4538" spans="1:6" x14ac:dyDescent="0.2">
      <c r="A4538" s="1"/>
      <c r="B4538" s="1"/>
      <c r="C4538" s="1"/>
      <c r="D4538" s="2"/>
      <c r="E4538" s="1"/>
      <c r="F4538" s="1"/>
    </row>
    <row r="4539" spans="1:6" x14ac:dyDescent="0.2">
      <c r="A4539" s="1"/>
      <c r="B4539" s="1"/>
      <c r="C4539" s="1"/>
      <c r="D4539" s="2"/>
      <c r="E4539" s="1"/>
      <c r="F4539" s="1"/>
    </row>
    <row r="4540" spans="1:6" x14ac:dyDescent="0.2">
      <c r="A4540" s="1"/>
      <c r="B4540" s="1"/>
      <c r="C4540" s="1"/>
      <c r="D4540" s="2"/>
      <c r="E4540" s="1"/>
      <c r="F4540" s="1"/>
    </row>
    <row r="4541" spans="1:6" x14ac:dyDescent="0.2">
      <c r="A4541" s="1"/>
      <c r="B4541" s="1"/>
      <c r="C4541" s="1"/>
      <c r="D4541" s="2"/>
      <c r="E4541" s="1"/>
      <c r="F4541" s="1"/>
    </row>
    <row r="4542" spans="1:6" x14ac:dyDescent="0.2">
      <c r="A4542" s="1"/>
      <c r="B4542" s="1"/>
      <c r="C4542" s="1"/>
      <c r="D4542" s="2"/>
      <c r="E4542" s="1"/>
      <c r="F4542" s="1"/>
    </row>
    <row r="4543" spans="1:6" x14ac:dyDescent="0.2">
      <c r="A4543" s="1"/>
      <c r="B4543" s="1"/>
      <c r="C4543" s="1"/>
      <c r="D4543" s="2"/>
      <c r="E4543" s="1"/>
      <c r="F4543" s="1"/>
    </row>
    <row r="4544" spans="1:6" x14ac:dyDescent="0.2">
      <c r="A4544" s="1"/>
      <c r="B4544" s="1"/>
      <c r="C4544" s="1"/>
      <c r="D4544" s="2"/>
      <c r="E4544" s="1"/>
      <c r="F4544" s="1"/>
    </row>
    <row r="4545" spans="1:6" x14ac:dyDescent="0.2">
      <c r="A4545" s="1"/>
      <c r="B4545" s="1"/>
      <c r="C4545" s="1"/>
      <c r="D4545" s="2"/>
      <c r="E4545" s="1"/>
      <c r="F4545" s="1"/>
    </row>
    <row r="4546" spans="1:6" x14ac:dyDescent="0.2">
      <c r="A4546" s="1"/>
      <c r="B4546" s="1"/>
      <c r="C4546" s="1"/>
      <c r="D4546" s="2"/>
      <c r="E4546" s="1"/>
      <c r="F4546" s="1"/>
    </row>
    <row r="4547" spans="1:6" x14ac:dyDescent="0.2">
      <c r="A4547" s="1"/>
      <c r="B4547" s="1"/>
      <c r="C4547" s="1"/>
      <c r="D4547" s="2"/>
      <c r="E4547" s="1"/>
      <c r="F4547" s="1"/>
    </row>
    <row r="4548" spans="1:6" x14ac:dyDescent="0.2">
      <c r="A4548" s="1"/>
      <c r="B4548" s="1"/>
      <c r="C4548" s="1"/>
      <c r="D4548" s="2"/>
      <c r="E4548" s="1"/>
      <c r="F4548" s="1"/>
    </row>
    <row r="4549" spans="1:6" x14ac:dyDescent="0.2">
      <c r="A4549" s="1"/>
      <c r="B4549" s="1"/>
      <c r="C4549" s="1"/>
      <c r="D4549" s="2"/>
      <c r="E4549" s="1"/>
      <c r="F4549" s="1"/>
    </row>
    <row r="4550" spans="1:6" x14ac:dyDescent="0.2">
      <c r="A4550" s="1"/>
      <c r="B4550" s="1"/>
      <c r="C4550" s="1"/>
      <c r="D4550" s="2"/>
      <c r="E4550" s="1"/>
      <c r="F4550" s="1"/>
    </row>
    <row r="4551" spans="1:6" x14ac:dyDescent="0.2">
      <c r="A4551" s="1"/>
      <c r="B4551" s="1"/>
      <c r="C4551" s="1"/>
      <c r="D4551" s="2"/>
      <c r="E4551" s="1"/>
      <c r="F4551" s="1"/>
    </row>
    <row r="4552" spans="1:6" x14ac:dyDescent="0.2">
      <c r="A4552" s="1"/>
      <c r="B4552" s="1"/>
      <c r="C4552" s="1"/>
      <c r="D4552" s="2"/>
      <c r="E4552" s="1"/>
      <c r="F4552" s="1"/>
    </row>
    <row r="4553" spans="1:6" x14ac:dyDescent="0.2">
      <c r="A4553" s="1"/>
      <c r="B4553" s="1"/>
      <c r="C4553" s="1"/>
      <c r="D4553" s="2"/>
      <c r="E4553" s="1"/>
      <c r="F4553" s="1"/>
    </row>
    <row r="4554" spans="1:6" x14ac:dyDescent="0.2">
      <c r="A4554" s="1"/>
      <c r="B4554" s="1"/>
      <c r="C4554" s="1"/>
      <c r="D4554" s="2"/>
      <c r="E4554" s="1"/>
      <c r="F4554" s="1"/>
    </row>
    <row r="4555" spans="1:6" x14ac:dyDescent="0.2">
      <c r="A4555" s="1"/>
      <c r="B4555" s="1"/>
      <c r="C4555" s="1"/>
      <c r="D4555" s="2"/>
      <c r="E4555" s="1"/>
      <c r="F4555" s="1"/>
    </row>
    <row r="4556" spans="1:6" x14ac:dyDescent="0.2">
      <c r="A4556" s="1"/>
      <c r="B4556" s="1"/>
      <c r="C4556" s="1"/>
      <c r="D4556" s="2"/>
      <c r="E4556" s="1"/>
      <c r="F4556" s="1"/>
    </row>
    <row r="4557" spans="1:6" x14ac:dyDescent="0.2">
      <c r="A4557" s="1"/>
      <c r="B4557" s="1"/>
      <c r="C4557" s="1"/>
      <c r="D4557" s="2"/>
      <c r="E4557" s="1"/>
      <c r="F4557" s="1"/>
    </row>
    <row r="4558" spans="1:6" x14ac:dyDescent="0.2">
      <c r="A4558" s="1"/>
      <c r="B4558" s="1"/>
      <c r="C4558" s="1"/>
      <c r="D4558" s="2"/>
      <c r="E4558" s="1"/>
      <c r="F4558" s="1"/>
    </row>
    <row r="4559" spans="1:6" x14ac:dyDescent="0.2">
      <c r="A4559" s="1"/>
      <c r="B4559" s="1"/>
      <c r="C4559" s="1"/>
      <c r="D4559" s="2"/>
      <c r="E4559" s="1"/>
      <c r="F4559" s="1"/>
    </row>
    <row r="4560" spans="1:6" x14ac:dyDescent="0.2">
      <c r="A4560" s="1"/>
      <c r="B4560" s="1"/>
      <c r="C4560" s="1"/>
      <c r="D4560" s="2"/>
      <c r="E4560" s="1"/>
      <c r="F4560" s="1"/>
    </row>
    <row r="4561" spans="1:6" x14ac:dyDescent="0.2">
      <c r="A4561" s="1"/>
      <c r="B4561" s="1"/>
      <c r="C4561" s="1"/>
      <c r="D4561" s="2"/>
      <c r="E4561" s="1"/>
      <c r="F4561" s="1"/>
    </row>
    <row r="4562" spans="1:6" x14ac:dyDescent="0.2">
      <c r="A4562" s="1"/>
      <c r="B4562" s="1"/>
      <c r="C4562" s="1"/>
      <c r="D4562" s="2"/>
      <c r="E4562" s="1"/>
      <c r="F4562" s="1"/>
    </row>
    <row r="4563" spans="1:6" x14ac:dyDescent="0.2">
      <c r="A4563" s="1"/>
      <c r="B4563" s="1"/>
      <c r="C4563" s="1"/>
      <c r="D4563" s="2"/>
      <c r="E4563" s="1"/>
      <c r="F4563" s="1"/>
    </row>
    <row r="4564" spans="1:6" x14ac:dyDescent="0.2">
      <c r="A4564" s="1"/>
      <c r="B4564" s="1"/>
      <c r="C4564" s="1"/>
      <c r="D4564" s="2"/>
      <c r="E4564" s="1"/>
      <c r="F4564" s="1"/>
    </row>
    <row r="4565" spans="1:6" x14ac:dyDescent="0.2">
      <c r="A4565" s="1"/>
      <c r="B4565" s="1"/>
      <c r="C4565" s="1"/>
      <c r="D4565" s="2"/>
      <c r="E4565" s="1"/>
      <c r="F4565" s="1"/>
    </row>
    <row r="4566" spans="1:6" x14ac:dyDescent="0.2">
      <c r="A4566" s="1"/>
      <c r="B4566" s="1"/>
      <c r="C4566" s="1"/>
      <c r="D4566" s="2"/>
      <c r="E4566" s="1"/>
      <c r="F4566" s="1"/>
    </row>
    <row r="4567" spans="1:6" x14ac:dyDescent="0.2">
      <c r="A4567" s="1"/>
      <c r="B4567" s="1"/>
      <c r="C4567" s="1"/>
      <c r="D4567" s="2"/>
      <c r="E4567" s="1"/>
      <c r="F4567" s="1"/>
    </row>
    <row r="4568" spans="1:6" x14ac:dyDescent="0.2">
      <c r="A4568" s="1"/>
      <c r="B4568" s="1"/>
      <c r="C4568" s="1"/>
      <c r="D4568" s="2"/>
      <c r="E4568" s="1"/>
      <c r="F4568" s="1"/>
    </row>
    <row r="4569" spans="1:6" x14ac:dyDescent="0.2">
      <c r="A4569" s="1"/>
      <c r="B4569" s="1"/>
      <c r="C4569" s="1"/>
      <c r="D4569" s="2"/>
      <c r="E4569" s="1"/>
      <c r="F4569" s="1"/>
    </row>
    <row r="4570" spans="1:6" x14ac:dyDescent="0.2">
      <c r="A4570" s="1"/>
      <c r="B4570" s="1"/>
      <c r="C4570" s="1"/>
      <c r="D4570" s="2"/>
      <c r="E4570" s="1"/>
      <c r="F4570" s="1"/>
    </row>
    <row r="4571" spans="1:6" x14ac:dyDescent="0.2">
      <c r="A4571" s="1"/>
      <c r="B4571" s="1"/>
      <c r="C4571" s="1"/>
      <c r="D4571" s="2"/>
      <c r="E4571" s="1"/>
      <c r="F4571" s="1"/>
    </row>
    <row r="4572" spans="1:6" x14ac:dyDescent="0.2">
      <c r="A4572" s="1"/>
      <c r="B4572" s="1"/>
      <c r="C4572" s="1"/>
      <c r="D4572" s="2"/>
      <c r="E4572" s="1"/>
      <c r="F4572" s="1"/>
    </row>
    <row r="4573" spans="1:6" x14ac:dyDescent="0.2">
      <c r="A4573" s="1"/>
      <c r="B4573" s="1"/>
      <c r="C4573" s="1"/>
      <c r="D4573" s="2"/>
      <c r="E4573" s="1"/>
      <c r="F4573" s="1"/>
    </row>
    <row r="4574" spans="1:6" x14ac:dyDescent="0.2">
      <c r="A4574" s="1"/>
      <c r="B4574" s="1"/>
      <c r="C4574" s="1"/>
      <c r="D4574" s="2"/>
      <c r="E4574" s="1"/>
      <c r="F4574" s="1"/>
    </row>
    <row r="4575" spans="1:6" x14ac:dyDescent="0.2">
      <c r="A4575" s="1"/>
      <c r="B4575" s="1"/>
      <c r="C4575" s="1"/>
      <c r="D4575" s="2"/>
      <c r="E4575" s="1"/>
      <c r="F4575" s="1"/>
    </row>
    <row r="4576" spans="1:6" x14ac:dyDescent="0.2">
      <c r="A4576" s="1"/>
      <c r="B4576" s="1"/>
      <c r="C4576" s="1"/>
      <c r="D4576" s="2"/>
      <c r="E4576" s="1"/>
      <c r="F4576" s="1"/>
    </row>
    <row r="4577" spans="1:6" x14ac:dyDescent="0.2">
      <c r="A4577" s="1"/>
      <c r="B4577" s="1"/>
      <c r="C4577" s="1"/>
      <c r="D4577" s="2"/>
      <c r="E4577" s="1"/>
      <c r="F4577" s="1"/>
    </row>
    <row r="4578" spans="1:6" x14ac:dyDescent="0.2">
      <c r="A4578" s="1"/>
      <c r="B4578" s="1"/>
      <c r="C4578" s="1"/>
      <c r="D4578" s="2"/>
      <c r="E4578" s="1"/>
      <c r="F4578" s="1"/>
    </row>
    <row r="4579" spans="1:6" x14ac:dyDescent="0.2">
      <c r="A4579" s="1"/>
      <c r="B4579" s="1"/>
      <c r="C4579" s="1"/>
      <c r="D4579" s="2"/>
      <c r="E4579" s="1"/>
      <c r="F4579" s="1"/>
    </row>
    <row r="4580" spans="1:6" x14ac:dyDescent="0.2">
      <c r="A4580" s="1"/>
      <c r="B4580" s="1"/>
      <c r="C4580" s="1"/>
      <c r="D4580" s="2"/>
      <c r="E4580" s="1"/>
      <c r="F4580" s="1"/>
    </row>
    <row r="4581" spans="1:6" x14ac:dyDescent="0.2">
      <c r="A4581" s="1"/>
      <c r="B4581" s="1"/>
      <c r="C4581" s="1"/>
      <c r="D4581" s="2"/>
      <c r="E4581" s="1"/>
      <c r="F4581" s="1"/>
    </row>
    <row r="4582" spans="1:6" x14ac:dyDescent="0.2">
      <c r="A4582" s="1"/>
      <c r="B4582" s="1"/>
      <c r="C4582" s="1"/>
      <c r="D4582" s="2"/>
      <c r="E4582" s="1"/>
      <c r="F4582" s="1"/>
    </row>
    <row r="4583" spans="1:6" x14ac:dyDescent="0.2">
      <c r="A4583" s="1"/>
      <c r="B4583" s="1"/>
      <c r="C4583" s="1"/>
      <c r="D4583" s="2"/>
      <c r="E4583" s="1"/>
      <c r="F4583" s="1"/>
    </row>
    <row r="4584" spans="1:6" x14ac:dyDescent="0.2">
      <c r="A4584" s="1"/>
      <c r="B4584" s="1"/>
      <c r="C4584" s="1"/>
      <c r="D4584" s="2"/>
      <c r="E4584" s="1"/>
      <c r="F4584" s="1"/>
    </row>
    <row r="4585" spans="1:6" x14ac:dyDescent="0.2">
      <c r="A4585" s="1"/>
      <c r="B4585" s="1"/>
      <c r="C4585" s="1"/>
      <c r="D4585" s="2"/>
      <c r="E4585" s="1"/>
      <c r="F4585" s="1"/>
    </row>
    <row r="4586" spans="1:6" x14ac:dyDescent="0.2">
      <c r="A4586" s="1"/>
      <c r="B4586" s="1"/>
      <c r="C4586" s="1"/>
      <c r="D4586" s="2"/>
      <c r="E4586" s="1"/>
      <c r="F4586" s="1"/>
    </row>
    <row r="4587" spans="1:6" x14ac:dyDescent="0.2">
      <c r="A4587" s="1"/>
      <c r="B4587" s="1"/>
      <c r="C4587" s="1"/>
      <c r="D4587" s="2"/>
      <c r="E4587" s="1"/>
      <c r="F4587" s="1"/>
    </row>
    <row r="4588" spans="1:6" x14ac:dyDescent="0.2">
      <c r="A4588" s="1"/>
      <c r="B4588" s="1"/>
      <c r="C4588" s="1"/>
      <c r="D4588" s="2"/>
      <c r="E4588" s="1"/>
      <c r="F4588" s="1"/>
    </row>
    <row r="4589" spans="1:6" x14ac:dyDescent="0.2">
      <c r="A4589" s="1"/>
      <c r="B4589" s="1"/>
      <c r="C4589" s="1"/>
      <c r="D4589" s="2"/>
      <c r="E4589" s="1"/>
      <c r="F4589" s="1"/>
    </row>
    <row r="4590" spans="1:6" x14ac:dyDescent="0.2">
      <c r="A4590" s="1"/>
      <c r="B4590" s="1"/>
      <c r="C4590" s="1"/>
      <c r="D4590" s="2"/>
      <c r="E4590" s="1"/>
      <c r="F4590" s="1"/>
    </row>
    <row r="4591" spans="1:6" x14ac:dyDescent="0.2">
      <c r="A4591" s="1"/>
      <c r="B4591" s="1"/>
      <c r="C4591" s="1"/>
      <c r="D4591" s="2"/>
      <c r="E4591" s="1"/>
      <c r="F4591" s="1"/>
    </row>
    <row r="4592" spans="1:6" x14ac:dyDescent="0.2">
      <c r="A4592" s="1"/>
      <c r="B4592" s="1"/>
      <c r="C4592" s="1"/>
      <c r="D4592" s="2"/>
      <c r="E4592" s="1"/>
      <c r="F4592" s="1"/>
    </row>
    <row r="4593" spans="1:6" x14ac:dyDescent="0.2">
      <c r="A4593" s="1"/>
      <c r="B4593" s="1"/>
      <c r="C4593" s="1"/>
      <c r="D4593" s="2"/>
      <c r="E4593" s="1"/>
      <c r="F4593" s="1"/>
    </row>
    <row r="4594" spans="1:6" x14ac:dyDescent="0.2">
      <c r="A4594" s="1"/>
      <c r="B4594" s="1"/>
      <c r="C4594" s="1"/>
      <c r="D4594" s="2"/>
      <c r="E4594" s="1"/>
      <c r="F4594" s="1"/>
    </row>
    <row r="4595" spans="1:6" x14ac:dyDescent="0.2">
      <c r="A4595" s="1"/>
      <c r="B4595" s="1"/>
      <c r="C4595" s="1"/>
      <c r="D4595" s="2"/>
      <c r="E4595" s="1"/>
      <c r="F4595" s="1"/>
    </row>
    <row r="4596" spans="1:6" x14ac:dyDescent="0.2">
      <c r="A4596" s="1"/>
      <c r="B4596" s="1"/>
      <c r="C4596" s="1"/>
      <c r="D4596" s="2"/>
      <c r="E4596" s="1"/>
      <c r="F4596" s="1"/>
    </row>
    <row r="4597" spans="1:6" x14ac:dyDescent="0.2">
      <c r="A4597" s="1"/>
      <c r="B4597" s="1"/>
      <c r="C4597" s="1"/>
      <c r="D4597" s="2"/>
      <c r="E4597" s="1"/>
      <c r="F4597" s="1"/>
    </row>
    <row r="4598" spans="1:6" x14ac:dyDescent="0.2">
      <c r="A4598" s="1"/>
      <c r="B4598" s="1"/>
      <c r="C4598" s="1"/>
      <c r="D4598" s="2"/>
      <c r="E4598" s="1"/>
      <c r="F4598" s="1"/>
    </row>
    <row r="4599" spans="1:6" x14ac:dyDescent="0.2">
      <c r="A4599" s="1"/>
      <c r="B4599" s="1"/>
      <c r="C4599" s="1"/>
      <c r="D4599" s="2"/>
      <c r="E4599" s="1"/>
      <c r="F4599" s="1"/>
    </row>
    <row r="4600" spans="1:6" x14ac:dyDescent="0.2">
      <c r="A4600" s="1"/>
      <c r="B4600" s="1"/>
      <c r="C4600" s="1"/>
      <c r="D4600" s="2"/>
      <c r="E4600" s="1"/>
      <c r="F4600" s="1"/>
    </row>
    <row r="4601" spans="1:6" x14ac:dyDescent="0.2">
      <c r="A4601" s="1"/>
      <c r="B4601" s="1"/>
      <c r="C4601" s="1"/>
      <c r="D4601" s="2"/>
      <c r="E4601" s="1"/>
      <c r="F4601" s="1"/>
    </row>
    <row r="4602" spans="1:6" x14ac:dyDescent="0.2">
      <c r="A4602" s="1"/>
      <c r="B4602" s="1"/>
      <c r="C4602" s="1"/>
      <c r="D4602" s="2"/>
      <c r="E4602" s="1"/>
      <c r="F4602" s="1"/>
    </row>
    <row r="4603" spans="1:6" x14ac:dyDescent="0.2">
      <c r="A4603" s="1"/>
      <c r="B4603" s="1"/>
      <c r="C4603" s="1"/>
      <c r="D4603" s="2"/>
      <c r="E4603" s="1"/>
      <c r="F4603" s="1"/>
    </row>
    <row r="4604" spans="1:6" x14ac:dyDescent="0.2">
      <c r="A4604" s="1"/>
      <c r="B4604" s="1"/>
      <c r="C4604" s="1"/>
      <c r="D4604" s="2"/>
      <c r="E4604" s="1"/>
      <c r="F4604" s="1"/>
    </row>
    <row r="4605" spans="1:6" x14ac:dyDescent="0.2">
      <c r="A4605" s="1"/>
      <c r="B4605" s="1"/>
      <c r="C4605" s="1"/>
      <c r="D4605" s="2"/>
      <c r="E4605" s="1"/>
      <c r="F4605" s="1"/>
    </row>
    <row r="4606" spans="1:6" x14ac:dyDescent="0.2">
      <c r="A4606" s="1"/>
      <c r="B4606" s="1"/>
      <c r="C4606" s="1"/>
      <c r="D4606" s="2"/>
      <c r="E4606" s="1"/>
      <c r="F4606" s="1"/>
    </row>
    <row r="4607" spans="1:6" x14ac:dyDescent="0.2">
      <c r="A4607" s="1"/>
      <c r="B4607" s="1"/>
      <c r="C4607" s="1"/>
      <c r="D4607" s="2"/>
      <c r="E4607" s="1"/>
      <c r="F4607" s="1"/>
    </row>
    <row r="4608" spans="1:6" x14ac:dyDescent="0.2">
      <c r="A4608" s="1"/>
      <c r="B4608" s="1"/>
      <c r="C4608" s="1"/>
      <c r="D4608" s="2"/>
      <c r="E4608" s="1"/>
      <c r="F4608" s="1"/>
    </row>
    <row r="4609" spans="1:6" x14ac:dyDescent="0.2">
      <c r="A4609" s="1"/>
      <c r="B4609" s="1"/>
      <c r="C4609" s="1"/>
      <c r="D4609" s="2"/>
      <c r="E4609" s="1"/>
      <c r="F4609" s="1"/>
    </row>
    <row r="4610" spans="1:6" x14ac:dyDescent="0.2">
      <c r="A4610" s="1"/>
      <c r="B4610" s="1"/>
      <c r="C4610" s="1"/>
      <c r="D4610" s="2"/>
      <c r="E4610" s="1"/>
      <c r="F4610" s="1"/>
    </row>
    <row r="4611" spans="1:6" x14ac:dyDescent="0.2">
      <c r="A4611" s="1"/>
      <c r="B4611" s="1"/>
      <c r="C4611" s="1"/>
      <c r="D4611" s="2"/>
      <c r="E4611" s="1"/>
      <c r="F4611" s="1"/>
    </row>
    <row r="4612" spans="1:6" x14ac:dyDescent="0.2">
      <c r="A4612" s="1"/>
      <c r="B4612" s="1"/>
      <c r="C4612" s="1"/>
      <c r="D4612" s="2"/>
      <c r="E4612" s="1"/>
      <c r="F4612" s="1"/>
    </row>
    <row r="4613" spans="1:6" x14ac:dyDescent="0.2">
      <c r="A4613" s="1"/>
      <c r="B4613" s="1"/>
      <c r="C4613" s="1"/>
      <c r="D4613" s="2"/>
      <c r="E4613" s="1"/>
      <c r="F4613" s="1"/>
    </row>
    <row r="4614" spans="1:6" x14ac:dyDescent="0.2">
      <c r="A4614" s="1"/>
      <c r="B4614" s="1"/>
      <c r="C4614" s="1"/>
      <c r="D4614" s="2"/>
      <c r="E4614" s="1"/>
      <c r="F4614" s="1"/>
    </row>
    <row r="4615" spans="1:6" x14ac:dyDescent="0.2">
      <c r="A4615" s="1"/>
      <c r="B4615" s="1"/>
      <c r="C4615" s="1"/>
      <c r="D4615" s="2"/>
      <c r="E4615" s="1"/>
      <c r="F4615" s="1"/>
    </row>
    <row r="4616" spans="1:6" x14ac:dyDescent="0.2">
      <c r="A4616" s="1"/>
      <c r="B4616" s="1"/>
      <c r="C4616" s="1"/>
      <c r="D4616" s="2"/>
      <c r="E4616" s="1"/>
      <c r="F4616" s="1"/>
    </row>
    <row r="4617" spans="1:6" x14ac:dyDescent="0.2">
      <c r="A4617" s="1"/>
      <c r="B4617" s="1"/>
      <c r="C4617" s="1"/>
      <c r="D4617" s="2"/>
      <c r="E4617" s="1"/>
      <c r="F4617" s="1"/>
    </row>
    <row r="4618" spans="1:6" x14ac:dyDescent="0.2">
      <c r="A4618" s="1"/>
      <c r="B4618" s="1"/>
      <c r="C4618" s="1"/>
      <c r="D4618" s="2"/>
      <c r="E4618" s="1"/>
      <c r="F4618" s="1"/>
    </row>
    <row r="4619" spans="1:6" x14ac:dyDescent="0.2">
      <c r="A4619" s="1"/>
      <c r="B4619" s="1"/>
      <c r="C4619" s="1"/>
      <c r="D4619" s="2"/>
      <c r="E4619" s="1"/>
      <c r="F4619" s="1"/>
    </row>
    <row r="4620" spans="1:6" x14ac:dyDescent="0.2">
      <c r="A4620" s="1"/>
      <c r="B4620" s="1"/>
      <c r="C4620" s="1"/>
      <c r="D4620" s="2"/>
      <c r="E4620" s="1"/>
      <c r="F4620" s="1"/>
    </row>
    <row r="4621" spans="1:6" x14ac:dyDescent="0.2">
      <c r="A4621" s="1"/>
      <c r="B4621" s="1"/>
      <c r="C4621" s="1"/>
      <c r="D4621" s="2"/>
      <c r="E4621" s="1"/>
      <c r="F4621" s="1"/>
    </row>
    <row r="4622" spans="1:6" x14ac:dyDescent="0.2">
      <c r="A4622" s="1"/>
      <c r="B4622" s="1"/>
      <c r="C4622" s="1"/>
      <c r="D4622" s="2"/>
      <c r="E4622" s="1"/>
      <c r="F4622" s="1"/>
    </row>
    <row r="4623" spans="1:6" x14ac:dyDescent="0.2">
      <c r="A4623" s="1"/>
      <c r="B4623" s="1"/>
      <c r="C4623" s="1"/>
      <c r="D4623" s="2"/>
      <c r="E4623" s="1"/>
      <c r="F4623" s="1"/>
    </row>
    <row r="4624" spans="1:6" x14ac:dyDescent="0.2">
      <c r="A4624" s="1"/>
      <c r="B4624" s="1"/>
      <c r="C4624" s="1"/>
      <c r="D4624" s="2"/>
      <c r="E4624" s="1"/>
      <c r="F4624" s="1"/>
    </row>
    <row r="4625" spans="1:6" x14ac:dyDescent="0.2">
      <c r="A4625" s="1"/>
      <c r="B4625" s="1"/>
      <c r="C4625" s="1"/>
      <c r="D4625" s="2"/>
      <c r="E4625" s="1"/>
      <c r="F4625" s="1"/>
    </row>
    <row r="4626" spans="1:6" x14ac:dyDescent="0.2">
      <c r="A4626" s="1"/>
      <c r="B4626" s="1"/>
      <c r="C4626" s="1"/>
      <c r="D4626" s="2"/>
      <c r="E4626" s="1"/>
      <c r="F4626" s="1"/>
    </row>
    <row r="4627" spans="1:6" x14ac:dyDescent="0.2">
      <c r="A4627" s="1"/>
      <c r="B4627" s="1"/>
      <c r="C4627" s="1"/>
      <c r="D4627" s="2"/>
      <c r="E4627" s="1"/>
      <c r="F4627" s="1"/>
    </row>
    <row r="4628" spans="1:6" x14ac:dyDescent="0.2">
      <c r="A4628" s="1"/>
      <c r="B4628" s="1"/>
      <c r="C4628" s="1"/>
      <c r="D4628" s="2"/>
      <c r="E4628" s="1"/>
      <c r="F4628" s="1"/>
    </row>
    <row r="4629" spans="1:6" x14ac:dyDescent="0.2">
      <c r="A4629" s="1"/>
      <c r="B4629" s="1"/>
      <c r="C4629" s="1"/>
      <c r="D4629" s="2"/>
      <c r="E4629" s="1"/>
      <c r="F4629" s="1"/>
    </row>
    <row r="4630" spans="1:6" x14ac:dyDescent="0.2">
      <c r="A4630" s="1"/>
      <c r="B4630" s="1"/>
      <c r="C4630" s="1"/>
      <c r="D4630" s="2"/>
      <c r="E4630" s="1"/>
      <c r="F4630" s="1"/>
    </row>
    <row r="4631" spans="1:6" x14ac:dyDescent="0.2">
      <c r="A4631" s="1"/>
      <c r="B4631" s="1"/>
      <c r="C4631" s="1"/>
      <c r="D4631" s="2"/>
      <c r="E4631" s="1"/>
      <c r="F4631" s="1"/>
    </row>
    <row r="4632" spans="1:6" x14ac:dyDescent="0.2">
      <c r="A4632" s="1"/>
      <c r="B4632" s="1"/>
      <c r="C4632" s="1"/>
      <c r="D4632" s="2"/>
      <c r="E4632" s="1"/>
      <c r="F4632" s="1"/>
    </row>
    <row r="4633" spans="1:6" x14ac:dyDescent="0.2">
      <c r="A4633" s="1"/>
      <c r="B4633" s="1"/>
      <c r="C4633" s="1"/>
      <c r="D4633" s="2"/>
      <c r="E4633" s="1"/>
      <c r="F4633" s="1"/>
    </row>
    <row r="4634" spans="1:6" x14ac:dyDescent="0.2">
      <c r="A4634" s="1"/>
      <c r="B4634" s="1"/>
      <c r="C4634" s="1"/>
      <c r="D4634" s="2"/>
      <c r="E4634" s="1"/>
      <c r="F4634" s="1"/>
    </row>
    <row r="4635" spans="1:6" x14ac:dyDescent="0.2">
      <c r="A4635" s="1"/>
      <c r="B4635" s="1"/>
      <c r="C4635" s="1"/>
      <c r="D4635" s="2"/>
      <c r="E4635" s="1"/>
      <c r="F4635" s="1"/>
    </row>
    <row r="4636" spans="1:6" x14ac:dyDescent="0.2">
      <c r="A4636" s="1"/>
      <c r="B4636" s="1"/>
      <c r="C4636" s="1"/>
      <c r="D4636" s="2"/>
      <c r="E4636" s="1"/>
      <c r="F4636" s="1"/>
    </row>
    <row r="4637" spans="1:6" x14ac:dyDescent="0.2">
      <c r="A4637" s="1"/>
      <c r="B4637" s="1"/>
      <c r="C4637" s="1"/>
      <c r="D4637" s="2"/>
      <c r="E4637" s="1"/>
      <c r="F4637" s="1"/>
    </row>
    <row r="4638" spans="1:6" x14ac:dyDescent="0.2">
      <c r="A4638" s="1"/>
      <c r="B4638" s="1"/>
      <c r="C4638" s="1"/>
      <c r="D4638" s="2"/>
      <c r="E4638" s="1"/>
      <c r="F4638" s="1"/>
    </row>
    <row r="4639" spans="1:6" x14ac:dyDescent="0.2">
      <c r="A4639" s="1"/>
      <c r="B4639" s="1"/>
      <c r="C4639" s="1"/>
      <c r="D4639" s="2"/>
      <c r="E4639" s="1"/>
      <c r="F4639" s="1"/>
    </row>
    <row r="4640" spans="1:6" x14ac:dyDescent="0.2">
      <c r="A4640" s="1"/>
      <c r="B4640" s="1"/>
      <c r="C4640" s="1"/>
      <c r="D4640" s="2"/>
      <c r="E4640" s="1"/>
      <c r="F4640" s="1"/>
    </row>
    <row r="4641" spans="1:6" x14ac:dyDescent="0.2">
      <c r="A4641" s="1"/>
      <c r="B4641" s="1"/>
      <c r="C4641" s="1"/>
      <c r="D4641" s="2"/>
      <c r="E4641" s="1"/>
      <c r="F4641" s="1"/>
    </row>
    <row r="4642" spans="1:6" x14ac:dyDescent="0.2">
      <c r="A4642" s="1"/>
      <c r="B4642" s="1"/>
      <c r="C4642" s="1"/>
      <c r="D4642" s="2"/>
      <c r="E4642" s="1"/>
      <c r="F4642" s="1"/>
    </row>
    <row r="4643" spans="1:6" x14ac:dyDescent="0.2">
      <c r="A4643" s="1"/>
      <c r="B4643" s="1"/>
      <c r="C4643" s="1"/>
      <c r="D4643" s="2"/>
      <c r="E4643" s="1"/>
      <c r="F4643" s="1"/>
    </row>
    <row r="4644" spans="1:6" x14ac:dyDescent="0.2">
      <c r="A4644" s="1"/>
      <c r="B4644" s="1"/>
      <c r="C4644" s="1"/>
      <c r="D4644" s="2"/>
      <c r="E4644" s="1"/>
      <c r="F4644" s="1"/>
    </row>
    <row r="4645" spans="1:6" x14ac:dyDescent="0.2">
      <c r="A4645" s="1"/>
      <c r="B4645" s="1"/>
      <c r="C4645" s="1"/>
      <c r="D4645" s="2"/>
      <c r="E4645" s="1"/>
      <c r="F4645" s="1"/>
    </row>
    <row r="4646" spans="1:6" x14ac:dyDescent="0.2">
      <c r="A4646" s="1"/>
      <c r="B4646" s="1"/>
      <c r="C4646" s="1"/>
      <c r="D4646" s="2"/>
      <c r="E4646" s="1"/>
      <c r="F4646" s="1"/>
    </row>
    <row r="4647" spans="1:6" x14ac:dyDescent="0.2">
      <c r="A4647" s="1"/>
      <c r="B4647" s="1"/>
      <c r="C4647" s="1"/>
      <c r="D4647" s="2"/>
      <c r="E4647" s="1"/>
      <c r="F4647" s="1"/>
    </row>
    <row r="4648" spans="1:6" x14ac:dyDescent="0.2">
      <c r="A4648" s="1"/>
      <c r="B4648" s="1"/>
      <c r="C4648" s="1"/>
      <c r="D4648" s="2"/>
      <c r="E4648" s="1"/>
      <c r="F4648" s="1"/>
    </row>
    <row r="4649" spans="1:6" x14ac:dyDescent="0.2">
      <c r="A4649" s="1"/>
      <c r="B4649" s="1"/>
      <c r="C4649" s="1"/>
      <c r="D4649" s="2"/>
      <c r="E4649" s="1"/>
      <c r="F4649" s="1"/>
    </row>
    <row r="4650" spans="1:6" x14ac:dyDescent="0.2">
      <c r="A4650" s="1"/>
      <c r="B4650" s="1"/>
      <c r="C4650" s="1"/>
      <c r="D4650" s="2"/>
      <c r="E4650" s="1"/>
      <c r="F4650" s="1"/>
    </row>
    <row r="4651" spans="1:6" x14ac:dyDescent="0.2">
      <c r="A4651" s="1"/>
      <c r="B4651" s="1"/>
      <c r="C4651" s="1"/>
      <c r="D4651" s="2"/>
      <c r="E4651" s="1"/>
      <c r="F4651" s="1"/>
    </row>
    <row r="4652" spans="1:6" x14ac:dyDescent="0.2">
      <c r="A4652" s="1"/>
      <c r="B4652" s="1"/>
      <c r="C4652" s="1"/>
      <c r="D4652" s="2"/>
      <c r="E4652" s="1"/>
      <c r="F4652" s="1"/>
    </row>
    <row r="4653" spans="1:6" x14ac:dyDescent="0.2">
      <c r="A4653" s="1"/>
      <c r="B4653" s="1"/>
      <c r="C4653" s="1"/>
      <c r="D4653" s="2"/>
      <c r="E4653" s="1"/>
      <c r="F4653" s="1"/>
    </row>
    <row r="4654" spans="1:6" x14ac:dyDescent="0.2">
      <c r="A4654" s="1"/>
      <c r="B4654" s="1"/>
      <c r="C4654" s="1"/>
      <c r="D4654" s="2"/>
      <c r="E4654" s="1"/>
      <c r="F4654" s="1"/>
    </row>
    <row r="4655" spans="1:6" x14ac:dyDescent="0.2">
      <c r="A4655" s="1"/>
      <c r="B4655" s="1"/>
      <c r="C4655" s="1"/>
      <c r="D4655" s="2"/>
      <c r="E4655" s="1"/>
      <c r="F4655" s="1"/>
    </row>
    <row r="4656" spans="1:6" x14ac:dyDescent="0.2">
      <c r="A4656" s="1"/>
      <c r="B4656" s="1"/>
      <c r="C4656" s="1"/>
      <c r="D4656" s="2"/>
      <c r="E4656" s="1"/>
      <c r="F4656" s="1"/>
    </row>
    <row r="4657" spans="1:6" x14ac:dyDescent="0.2">
      <c r="A4657" s="1"/>
      <c r="B4657" s="1"/>
      <c r="C4657" s="1"/>
      <c r="D4657" s="2"/>
      <c r="E4657" s="1"/>
      <c r="F4657" s="1"/>
    </row>
    <row r="4658" spans="1:6" x14ac:dyDescent="0.2">
      <c r="A4658" s="1"/>
      <c r="B4658" s="1"/>
      <c r="C4658" s="1"/>
      <c r="D4658" s="2"/>
      <c r="E4658" s="1"/>
      <c r="F4658" s="1"/>
    </row>
    <row r="4659" spans="1:6" x14ac:dyDescent="0.2">
      <c r="A4659" s="1"/>
      <c r="B4659" s="1"/>
      <c r="C4659" s="1"/>
      <c r="D4659" s="2"/>
      <c r="E4659" s="1"/>
      <c r="F4659" s="1"/>
    </row>
    <row r="4660" spans="1:6" x14ac:dyDescent="0.2">
      <c r="A4660" s="1"/>
      <c r="B4660" s="1"/>
      <c r="C4660" s="1"/>
      <c r="D4660" s="2"/>
      <c r="E4660" s="1"/>
      <c r="F4660" s="1"/>
    </row>
    <row r="4661" spans="1:6" x14ac:dyDescent="0.2">
      <c r="A4661" s="1"/>
      <c r="B4661" s="1"/>
      <c r="C4661" s="1"/>
      <c r="D4661" s="2"/>
      <c r="E4661" s="1"/>
      <c r="F4661" s="1"/>
    </row>
    <row r="4662" spans="1:6" x14ac:dyDescent="0.2">
      <c r="A4662" s="1"/>
      <c r="B4662" s="1"/>
      <c r="C4662" s="1"/>
      <c r="D4662" s="2"/>
      <c r="E4662" s="1"/>
      <c r="F4662" s="1"/>
    </row>
    <row r="4663" spans="1:6" x14ac:dyDescent="0.2">
      <c r="A4663" s="1"/>
      <c r="B4663" s="1"/>
      <c r="C4663" s="1"/>
      <c r="D4663" s="2"/>
      <c r="E4663" s="1"/>
      <c r="F4663" s="1"/>
    </row>
    <row r="4664" spans="1:6" x14ac:dyDescent="0.2">
      <c r="A4664" s="1"/>
      <c r="B4664" s="1"/>
      <c r="C4664" s="1"/>
      <c r="D4664" s="2"/>
      <c r="E4664" s="1"/>
      <c r="F4664" s="1"/>
    </row>
    <row r="4665" spans="1:6" x14ac:dyDescent="0.2">
      <c r="A4665" s="1"/>
      <c r="B4665" s="1"/>
      <c r="C4665" s="1"/>
      <c r="D4665" s="2"/>
      <c r="E4665" s="1"/>
      <c r="F4665" s="1"/>
    </row>
    <row r="4666" spans="1:6" x14ac:dyDescent="0.2">
      <c r="A4666" s="1"/>
      <c r="B4666" s="1"/>
      <c r="C4666" s="1"/>
      <c r="D4666" s="2"/>
      <c r="E4666" s="1"/>
      <c r="F4666" s="1"/>
    </row>
    <row r="4667" spans="1:6" x14ac:dyDescent="0.2">
      <c r="A4667" s="1"/>
      <c r="B4667" s="1"/>
      <c r="C4667" s="1"/>
      <c r="D4667" s="2"/>
      <c r="E4667" s="1"/>
      <c r="F4667" s="1"/>
    </row>
    <row r="4668" spans="1:6" x14ac:dyDescent="0.2">
      <c r="A4668" s="1"/>
      <c r="B4668" s="1"/>
      <c r="C4668" s="1"/>
      <c r="D4668" s="2"/>
      <c r="E4668" s="1"/>
      <c r="F4668" s="1"/>
    </row>
    <row r="4669" spans="1:6" x14ac:dyDescent="0.2">
      <c r="A4669" s="1"/>
      <c r="B4669" s="1"/>
      <c r="C4669" s="1"/>
      <c r="D4669" s="2"/>
      <c r="E4669" s="1"/>
      <c r="F4669" s="1"/>
    </row>
    <row r="4670" spans="1:6" x14ac:dyDescent="0.2">
      <c r="A4670" s="1"/>
      <c r="B4670" s="1"/>
      <c r="C4670" s="1"/>
      <c r="D4670" s="2"/>
      <c r="E4670" s="1"/>
      <c r="F4670" s="1"/>
    </row>
    <row r="4671" spans="1:6" x14ac:dyDescent="0.2">
      <c r="A4671" s="1"/>
      <c r="B4671" s="1"/>
      <c r="C4671" s="1"/>
      <c r="D4671" s="2"/>
      <c r="E4671" s="1"/>
      <c r="F4671" s="1"/>
    </row>
    <row r="4672" spans="1:6" x14ac:dyDescent="0.2">
      <c r="A4672" s="1"/>
      <c r="B4672" s="1"/>
      <c r="C4672" s="1"/>
      <c r="D4672" s="2"/>
      <c r="E4672" s="1"/>
      <c r="F4672" s="1"/>
    </row>
    <row r="4673" spans="1:6" x14ac:dyDescent="0.2">
      <c r="A4673" s="1"/>
      <c r="B4673" s="1"/>
      <c r="C4673" s="1"/>
      <c r="D4673" s="2"/>
      <c r="E4673" s="1"/>
      <c r="F4673" s="1"/>
    </row>
    <row r="4674" spans="1:6" x14ac:dyDescent="0.2">
      <c r="A4674" s="1"/>
      <c r="B4674" s="1"/>
      <c r="C4674" s="1"/>
      <c r="D4674" s="2"/>
      <c r="E4674" s="1"/>
      <c r="F4674" s="1"/>
    </row>
    <row r="4675" spans="1:6" x14ac:dyDescent="0.2">
      <c r="A4675" s="1"/>
      <c r="B4675" s="1"/>
      <c r="C4675" s="1"/>
      <c r="D4675" s="2"/>
      <c r="E4675" s="1"/>
      <c r="F4675" s="1"/>
    </row>
    <row r="4676" spans="1:6" x14ac:dyDescent="0.2">
      <c r="A4676" s="1"/>
      <c r="B4676" s="1"/>
      <c r="C4676" s="1"/>
      <c r="D4676" s="2"/>
      <c r="E4676" s="1"/>
      <c r="F4676" s="1"/>
    </row>
    <row r="4677" spans="1:6" x14ac:dyDescent="0.2">
      <c r="A4677" s="1"/>
      <c r="B4677" s="1"/>
      <c r="C4677" s="1"/>
      <c r="D4677" s="2"/>
      <c r="E4677" s="1"/>
      <c r="F4677" s="1"/>
    </row>
    <row r="4678" spans="1:6" x14ac:dyDescent="0.2">
      <c r="A4678" s="1"/>
      <c r="B4678" s="1"/>
      <c r="C4678" s="1"/>
      <c r="D4678" s="2"/>
      <c r="E4678" s="1"/>
      <c r="F4678" s="1"/>
    </row>
    <row r="4679" spans="1:6" x14ac:dyDescent="0.2">
      <c r="A4679" s="1"/>
      <c r="B4679" s="1"/>
      <c r="C4679" s="1"/>
      <c r="D4679" s="2"/>
      <c r="E4679" s="1"/>
      <c r="F4679" s="1"/>
    </row>
    <row r="4680" spans="1:6" x14ac:dyDescent="0.2">
      <c r="A4680" s="1"/>
      <c r="B4680" s="1"/>
      <c r="C4680" s="1"/>
      <c r="D4680" s="2"/>
      <c r="E4680" s="1"/>
      <c r="F4680" s="1"/>
    </row>
    <row r="4681" spans="1:6" x14ac:dyDescent="0.2">
      <c r="A4681" s="1"/>
      <c r="B4681" s="1"/>
      <c r="C4681" s="1"/>
      <c r="D4681" s="2"/>
      <c r="E4681" s="1"/>
      <c r="F4681" s="1"/>
    </row>
    <row r="4682" spans="1:6" x14ac:dyDescent="0.2">
      <c r="A4682" s="1"/>
      <c r="B4682" s="1"/>
      <c r="C4682" s="1"/>
      <c r="D4682" s="2"/>
      <c r="E4682" s="1"/>
      <c r="F4682" s="1"/>
    </row>
    <row r="4683" spans="1:6" x14ac:dyDescent="0.2">
      <c r="A4683" s="1"/>
      <c r="B4683" s="1"/>
      <c r="C4683" s="1"/>
      <c r="D4683" s="2"/>
      <c r="E4683" s="1"/>
      <c r="F4683" s="1"/>
    </row>
    <row r="4684" spans="1:6" x14ac:dyDescent="0.2">
      <c r="A4684" s="1"/>
      <c r="B4684" s="1"/>
      <c r="C4684" s="1"/>
      <c r="D4684" s="2"/>
      <c r="E4684" s="1"/>
      <c r="F4684" s="1"/>
    </row>
    <row r="4685" spans="1:6" x14ac:dyDescent="0.2">
      <c r="A4685" s="1"/>
      <c r="B4685" s="1"/>
      <c r="C4685" s="1"/>
      <c r="D4685" s="2"/>
      <c r="E4685" s="1"/>
      <c r="F4685" s="1"/>
    </row>
    <row r="4686" spans="1:6" x14ac:dyDescent="0.2">
      <c r="A4686" s="1"/>
      <c r="B4686" s="1"/>
      <c r="C4686" s="1"/>
      <c r="D4686" s="2"/>
      <c r="E4686" s="1"/>
      <c r="F4686" s="1"/>
    </row>
    <row r="4687" spans="1:6" x14ac:dyDescent="0.2">
      <c r="A4687" s="1"/>
      <c r="B4687" s="1"/>
      <c r="C4687" s="1"/>
      <c r="D4687" s="2"/>
      <c r="E4687" s="1"/>
      <c r="F4687" s="1"/>
    </row>
    <row r="4688" spans="1:6" x14ac:dyDescent="0.2">
      <c r="A4688" s="1"/>
      <c r="B4688" s="1"/>
      <c r="C4688" s="1"/>
      <c r="D4688" s="2"/>
      <c r="E4688" s="1"/>
      <c r="F4688" s="1"/>
    </row>
    <row r="4689" spans="1:6" x14ac:dyDescent="0.2">
      <c r="A4689" s="1"/>
      <c r="B4689" s="1"/>
      <c r="C4689" s="1"/>
      <c r="D4689" s="2"/>
      <c r="E4689" s="1"/>
      <c r="F4689" s="1"/>
    </row>
    <row r="4690" spans="1:6" x14ac:dyDescent="0.2">
      <c r="A4690" s="1"/>
      <c r="B4690" s="1"/>
      <c r="C4690" s="1"/>
      <c r="D4690" s="2"/>
      <c r="E4690" s="1"/>
      <c r="F4690" s="1"/>
    </row>
    <row r="4691" spans="1:6" x14ac:dyDescent="0.2">
      <c r="A4691" s="1"/>
      <c r="B4691" s="1"/>
      <c r="C4691" s="1"/>
      <c r="D4691" s="2"/>
      <c r="E4691" s="1"/>
      <c r="F4691" s="1"/>
    </row>
    <row r="4692" spans="1:6" x14ac:dyDescent="0.2">
      <c r="A4692" s="1"/>
      <c r="B4692" s="1"/>
      <c r="C4692" s="1"/>
      <c r="D4692" s="2"/>
      <c r="E4692" s="1"/>
      <c r="F4692" s="1"/>
    </row>
    <row r="4693" spans="1:6" x14ac:dyDescent="0.2">
      <c r="A4693" s="1"/>
      <c r="B4693" s="1"/>
      <c r="C4693" s="1"/>
      <c r="D4693" s="2"/>
      <c r="E4693" s="1"/>
      <c r="F4693" s="1"/>
    </row>
    <row r="4694" spans="1:6" x14ac:dyDescent="0.2">
      <c r="A4694" s="1"/>
      <c r="B4694" s="1"/>
      <c r="C4694" s="1"/>
      <c r="D4694" s="2"/>
      <c r="E4694" s="1"/>
      <c r="F4694" s="1"/>
    </row>
    <row r="4695" spans="1:6" x14ac:dyDescent="0.2">
      <c r="A4695" s="1"/>
      <c r="B4695" s="1"/>
      <c r="C4695" s="1"/>
      <c r="D4695" s="2"/>
      <c r="E4695" s="1"/>
      <c r="F4695" s="1"/>
    </row>
    <row r="4696" spans="1:6" x14ac:dyDescent="0.2">
      <c r="A4696" s="1"/>
      <c r="B4696" s="1"/>
      <c r="C4696" s="1"/>
      <c r="D4696" s="2"/>
      <c r="E4696" s="1"/>
      <c r="F4696" s="1"/>
    </row>
    <row r="4697" spans="1:6" x14ac:dyDescent="0.2">
      <c r="A4697" s="1"/>
      <c r="B4697" s="1"/>
      <c r="C4697" s="1"/>
      <c r="D4697" s="2"/>
      <c r="E4697" s="1"/>
      <c r="F4697" s="1"/>
    </row>
    <row r="4698" spans="1:6" x14ac:dyDescent="0.2">
      <c r="A4698" s="1"/>
      <c r="B4698" s="1"/>
      <c r="C4698" s="1"/>
      <c r="D4698" s="2"/>
      <c r="E4698" s="1"/>
      <c r="F4698" s="1"/>
    </row>
    <row r="4699" spans="1:6" x14ac:dyDescent="0.2">
      <c r="A4699" s="1"/>
      <c r="B4699" s="1"/>
      <c r="C4699" s="1"/>
      <c r="D4699" s="2"/>
      <c r="E4699" s="1"/>
      <c r="F4699" s="1"/>
    </row>
    <row r="4700" spans="1:6" x14ac:dyDescent="0.2">
      <c r="A4700" s="1"/>
      <c r="B4700" s="1"/>
      <c r="C4700" s="1"/>
      <c r="D4700" s="2"/>
      <c r="E4700" s="1"/>
      <c r="F4700" s="1"/>
    </row>
    <row r="4701" spans="1:6" x14ac:dyDescent="0.2">
      <c r="A4701" s="1"/>
      <c r="B4701" s="1"/>
      <c r="C4701" s="1"/>
      <c r="D4701" s="2"/>
      <c r="E4701" s="1"/>
      <c r="F4701" s="1"/>
    </row>
    <row r="4702" spans="1:6" x14ac:dyDescent="0.2">
      <c r="A4702" s="1"/>
      <c r="B4702" s="1"/>
      <c r="C4702" s="1"/>
      <c r="D4702" s="2"/>
      <c r="E4702" s="1"/>
      <c r="F4702" s="1"/>
    </row>
    <row r="4703" spans="1:6" x14ac:dyDescent="0.2">
      <c r="A4703" s="1"/>
      <c r="B4703" s="1"/>
      <c r="C4703" s="1"/>
      <c r="D4703" s="2"/>
      <c r="E4703" s="1"/>
      <c r="F4703" s="1"/>
    </row>
    <row r="4704" spans="1:6" x14ac:dyDescent="0.2">
      <c r="A4704" s="1"/>
      <c r="B4704" s="1"/>
      <c r="C4704" s="1"/>
      <c r="D4704" s="2"/>
      <c r="E4704" s="1"/>
      <c r="F4704" s="1"/>
    </row>
    <row r="4705" spans="1:6" x14ac:dyDescent="0.2">
      <c r="A4705" s="1"/>
      <c r="B4705" s="1"/>
      <c r="C4705" s="1"/>
      <c r="D4705" s="2"/>
      <c r="E4705" s="1"/>
      <c r="F4705" s="1"/>
    </row>
    <row r="4706" spans="1:6" x14ac:dyDescent="0.2">
      <c r="A4706" s="1"/>
      <c r="B4706" s="1"/>
      <c r="C4706" s="1"/>
      <c r="D4706" s="2"/>
      <c r="E4706" s="1"/>
      <c r="F4706" s="1"/>
    </row>
    <row r="4707" spans="1:6" x14ac:dyDescent="0.2">
      <c r="A4707" s="1"/>
      <c r="B4707" s="1"/>
      <c r="C4707" s="1"/>
      <c r="D4707" s="2"/>
      <c r="E4707" s="1"/>
      <c r="F4707" s="1"/>
    </row>
    <row r="4708" spans="1:6" x14ac:dyDescent="0.2">
      <c r="A4708" s="1"/>
      <c r="B4708" s="1"/>
      <c r="C4708" s="1"/>
      <c r="D4708" s="2"/>
      <c r="E4708" s="1"/>
      <c r="F4708" s="1"/>
    </row>
    <row r="4709" spans="1:6" x14ac:dyDescent="0.2">
      <c r="A4709" s="1"/>
      <c r="B4709" s="1"/>
      <c r="C4709" s="1"/>
      <c r="D4709" s="2"/>
      <c r="E4709" s="1"/>
      <c r="F4709" s="1"/>
    </row>
    <row r="4710" spans="1:6" x14ac:dyDescent="0.2">
      <c r="A4710" s="1"/>
      <c r="B4710" s="1"/>
      <c r="C4710" s="1"/>
      <c r="D4710" s="2"/>
      <c r="E4710" s="1"/>
      <c r="F4710" s="1"/>
    </row>
    <row r="4711" spans="1:6" x14ac:dyDescent="0.2">
      <c r="A4711" s="1"/>
      <c r="B4711" s="1"/>
      <c r="C4711" s="1"/>
      <c r="D4711" s="2"/>
      <c r="E4711" s="1"/>
      <c r="F4711" s="1"/>
    </row>
    <row r="4712" spans="1:6" x14ac:dyDescent="0.2">
      <c r="A4712" s="1"/>
      <c r="B4712" s="1"/>
      <c r="C4712" s="1"/>
      <c r="D4712" s="2"/>
      <c r="E4712" s="1"/>
      <c r="F4712" s="1"/>
    </row>
    <row r="4713" spans="1:6" x14ac:dyDescent="0.2">
      <c r="A4713" s="1"/>
      <c r="B4713" s="1"/>
      <c r="C4713" s="1"/>
      <c r="D4713" s="2"/>
      <c r="E4713" s="1"/>
      <c r="F4713" s="1"/>
    </row>
    <row r="4714" spans="1:6" x14ac:dyDescent="0.2">
      <c r="A4714" s="1"/>
      <c r="B4714" s="1"/>
      <c r="C4714" s="1"/>
      <c r="D4714" s="2"/>
      <c r="E4714" s="1"/>
      <c r="F4714" s="1"/>
    </row>
    <row r="4715" spans="1:6" x14ac:dyDescent="0.2">
      <c r="A4715" s="1"/>
      <c r="B4715" s="1"/>
      <c r="C4715" s="1"/>
      <c r="D4715" s="2"/>
      <c r="E4715" s="1"/>
      <c r="F4715" s="1"/>
    </row>
    <row r="4716" spans="1:6" x14ac:dyDescent="0.2">
      <c r="A4716" s="1"/>
      <c r="B4716" s="1"/>
      <c r="C4716" s="1"/>
      <c r="D4716" s="2"/>
      <c r="E4716" s="1"/>
      <c r="F4716" s="1"/>
    </row>
    <row r="4717" spans="1:6" x14ac:dyDescent="0.2">
      <c r="A4717" s="1"/>
      <c r="B4717" s="1"/>
      <c r="C4717" s="1"/>
      <c r="D4717" s="2"/>
      <c r="E4717" s="1"/>
      <c r="F4717" s="1"/>
    </row>
    <row r="4718" spans="1:6" x14ac:dyDescent="0.2">
      <c r="A4718" s="1"/>
      <c r="B4718" s="1"/>
      <c r="C4718" s="1"/>
      <c r="D4718" s="2"/>
      <c r="E4718" s="1"/>
      <c r="F4718" s="1"/>
    </row>
    <row r="4719" spans="1:6" x14ac:dyDescent="0.2">
      <c r="A4719" s="1"/>
      <c r="B4719" s="1"/>
      <c r="C4719" s="1"/>
      <c r="D4719" s="2"/>
      <c r="E4719" s="1"/>
      <c r="F4719" s="1"/>
    </row>
    <row r="4720" spans="1:6" x14ac:dyDescent="0.2">
      <c r="A4720" s="1"/>
      <c r="B4720" s="1"/>
      <c r="C4720" s="1"/>
      <c r="D4720" s="2"/>
      <c r="E4720" s="1"/>
      <c r="F4720" s="1"/>
    </row>
    <row r="4721" spans="1:6" x14ac:dyDescent="0.2">
      <c r="A4721" s="1"/>
      <c r="B4721" s="1"/>
      <c r="C4721" s="1"/>
      <c r="D4721" s="2"/>
      <c r="E4721" s="1"/>
      <c r="F4721" s="1"/>
    </row>
    <row r="4722" spans="1:6" x14ac:dyDescent="0.2">
      <c r="A4722" s="1"/>
      <c r="B4722" s="1"/>
      <c r="C4722" s="1"/>
      <c r="D4722" s="2"/>
      <c r="E4722" s="1"/>
      <c r="F4722" s="1"/>
    </row>
    <row r="4723" spans="1:6" x14ac:dyDescent="0.2">
      <c r="A4723" s="1"/>
      <c r="B4723" s="1"/>
      <c r="C4723" s="1"/>
      <c r="D4723" s="2"/>
      <c r="E4723" s="1"/>
      <c r="F4723" s="1"/>
    </row>
    <row r="4724" spans="1:6" x14ac:dyDescent="0.2">
      <c r="A4724" s="1"/>
      <c r="B4724" s="1"/>
      <c r="C4724" s="1"/>
      <c r="D4724" s="2"/>
      <c r="E4724" s="1"/>
      <c r="F4724" s="1"/>
    </row>
    <row r="4725" spans="1:6" x14ac:dyDescent="0.2">
      <c r="A4725" s="1"/>
      <c r="B4725" s="1"/>
      <c r="C4725" s="1"/>
      <c r="D4725" s="2"/>
      <c r="E4725" s="1"/>
      <c r="F4725" s="1"/>
    </row>
    <row r="4726" spans="1:6" x14ac:dyDescent="0.2">
      <c r="A4726" s="1"/>
      <c r="B4726" s="1"/>
      <c r="C4726" s="1"/>
      <c r="D4726" s="2"/>
      <c r="E4726" s="1"/>
      <c r="F4726" s="1"/>
    </row>
    <row r="4727" spans="1:6" x14ac:dyDescent="0.2">
      <c r="A4727" s="1"/>
      <c r="B4727" s="1"/>
      <c r="C4727" s="1"/>
      <c r="D4727" s="2"/>
      <c r="E4727" s="1"/>
      <c r="F4727" s="1"/>
    </row>
    <row r="4728" spans="1:6" x14ac:dyDescent="0.2">
      <c r="A4728" s="1"/>
      <c r="B4728" s="1"/>
      <c r="C4728" s="1"/>
      <c r="D4728" s="2"/>
      <c r="E4728" s="1"/>
      <c r="F4728" s="1"/>
    </row>
    <row r="4729" spans="1:6" x14ac:dyDescent="0.2">
      <c r="A4729" s="1"/>
      <c r="B4729" s="1"/>
      <c r="C4729" s="1"/>
      <c r="D4729" s="2"/>
      <c r="E4729" s="1"/>
      <c r="F4729" s="1"/>
    </row>
    <row r="4730" spans="1:6" x14ac:dyDescent="0.2">
      <c r="A4730" s="1"/>
      <c r="B4730" s="1"/>
      <c r="C4730" s="1"/>
      <c r="D4730" s="2"/>
      <c r="E4730" s="1"/>
      <c r="F4730" s="1"/>
    </row>
    <row r="4731" spans="1:6" x14ac:dyDescent="0.2">
      <c r="A4731" s="1"/>
      <c r="B4731" s="1"/>
      <c r="C4731" s="1"/>
      <c r="D4731" s="2"/>
      <c r="E4731" s="1"/>
      <c r="F4731" s="1"/>
    </row>
    <row r="4732" spans="1:6" x14ac:dyDescent="0.2">
      <c r="A4732" s="1"/>
      <c r="B4732" s="1"/>
      <c r="C4732" s="1"/>
      <c r="D4732" s="2"/>
      <c r="E4732" s="1"/>
      <c r="F4732" s="1"/>
    </row>
    <row r="4733" spans="1:6" x14ac:dyDescent="0.2">
      <c r="A4733" s="1"/>
      <c r="B4733" s="1"/>
      <c r="C4733" s="1"/>
      <c r="D4733" s="2"/>
      <c r="E4733" s="1"/>
      <c r="F4733" s="1"/>
    </row>
    <row r="4734" spans="1:6" x14ac:dyDescent="0.2">
      <c r="A4734" s="1"/>
      <c r="B4734" s="1"/>
      <c r="C4734" s="1"/>
      <c r="D4734" s="2"/>
      <c r="E4734" s="1"/>
      <c r="F4734" s="1"/>
    </row>
    <row r="4735" spans="1:6" x14ac:dyDescent="0.2">
      <c r="A4735" s="1"/>
      <c r="B4735" s="1"/>
      <c r="C4735" s="1"/>
      <c r="D4735" s="2"/>
      <c r="E4735" s="1"/>
      <c r="F4735" s="1"/>
    </row>
    <row r="4736" spans="1:6" x14ac:dyDescent="0.2">
      <c r="A4736" s="1"/>
      <c r="B4736" s="1"/>
      <c r="C4736" s="1"/>
      <c r="D4736" s="2"/>
      <c r="E4736" s="1"/>
      <c r="F4736" s="1"/>
    </row>
    <row r="4737" spans="1:6" x14ac:dyDescent="0.2">
      <c r="A4737" s="1"/>
      <c r="B4737" s="1"/>
      <c r="C4737" s="1"/>
      <c r="D4737" s="2"/>
      <c r="E4737" s="1"/>
      <c r="F4737" s="1"/>
    </row>
    <row r="4738" spans="1:6" x14ac:dyDescent="0.2">
      <c r="A4738" s="1"/>
      <c r="B4738" s="1"/>
      <c r="C4738" s="1"/>
      <c r="D4738" s="2"/>
      <c r="E4738" s="1"/>
      <c r="F4738" s="1"/>
    </row>
    <row r="4739" spans="1:6" x14ac:dyDescent="0.2">
      <c r="A4739" s="1"/>
      <c r="B4739" s="1"/>
      <c r="C4739" s="1"/>
      <c r="D4739" s="2"/>
      <c r="E4739" s="1"/>
      <c r="F4739" s="1"/>
    </row>
    <row r="4740" spans="1:6" x14ac:dyDescent="0.2">
      <c r="A4740" s="1"/>
      <c r="B4740" s="1"/>
      <c r="C4740" s="1"/>
      <c r="D4740" s="2"/>
      <c r="E4740" s="1"/>
      <c r="F4740" s="1"/>
    </row>
    <row r="4741" spans="1:6" x14ac:dyDescent="0.2">
      <c r="A4741" s="1"/>
      <c r="B4741" s="1"/>
      <c r="C4741" s="1"/>
      <c r="D4741" s="2"/>
      <c r="E4741" s="1"/>
      <c r="F4741" s="1"/>
    </row>
    <row r="4742" spans="1:6" x14ac:dyDescent="0.2">
      <c r="A4742" s="1"/>
      <c r="B4742" s="1"/>
      <c r="C4742" s="1"/>
      <c r="D4742" s="2"/>
      <c r="E4742" s="1"/>
      <c r="F4742" s="1"/>
    </row>
    <row r="4743" spans="1:6" x14ac:dyDescent="0.2">
      <c r="A4743" s="1"/>
      <c r="B4743" s="1"/>
      <c r="C4743" s="1"/>
      <c r="D4743" s="2"/>
      <c r="E4743" s="1"/>
      <c r="F4743" s="1"/>
    </row>
    <row r="4744" spans="1:6" x14ac:dyDescent="0.2">
      <c r="A4744" s="1"/>
      <c r="B4744" s="1"/>
      <c r="C4744" s="1"/>
      <c r="D4744" s="2"/>
      <c r="E4744" s="1"/>
      <c r="F4744" s="1"/>
    </row>
    <row r="4745" spans="1:6" x14ac:dyDescent="0.2">
      <c r="A4745" s="1"/>
      <c r="B4745" s="1"/>
      <c r="C4745" s="1"/>
      <c r="D4745" s="2"/>
      <c r="E4745" s="1"/>
      <c r="F4745" s="1"/>
    </row>
    <row r="4746" spans="1:6" x14ac:dyDescent="0.2">
      <c r="A4746" s="1"/>
      <c r="B4746" s="1"/>
      <c r="C4746" s="1"/>
      <c r="D4746" s="2"/>
      <c r="E4746" s="1"/>
      <c r="F4746" s="1"/>
    </row>
    <row r="4747" spans="1:6" x14ac:dyDescent="0.2">
      <c r="A4747" s="1"/>
      <c r="B4747" s="1"/>
      <c r="C4747" s="1"/>
      <c r="D4747" s="2"/>
      <c r="E4747" s="1"/>
      <c r="F4747" s="1"/>
    </row>
    <row r="4748" spans="1:6" x14ac:dyDescent="0.2">
      <c r="A4748" s="1"/>
      <c r="B4748" s="1"/>
      <c r="C4748" s="1"/>
      <c r="D4748" s="2"/>
      <c r="E4748" s="1"/>
      <c r="F4748" s="1"/>
    </row>
    <row r="4749" spans="1:6" x14ac:dyDescent="0.2">
      <c r="A4749" s="1"/>
      <c r="B4749" s="1"/>
      <c r="C4749" s="1"/>
      <c r="D4749" s="2"/>
      <c r="E4749" s="1"/>
      <c r="F4749" s="1"/>
    </row>
    <row r="4750" spans="1:6" x14ac:dyDescent="0.2">
      <c r="A4750" s="1"/>
      <c r="B4750" s="1"/>
      <c r="C4750" s="1"/>
      <c r="D4750" s="2"/>
      <c r="E4750" s="1"/>
      <c r="F4750" s="1"/>
    </row>
    <row r="4751" spans="1:6" x14ac:dyDescent="0.2">
      <c r="A4751" s="1"/>
      <c r="B4751" s="1"/>
      <c r="C4751" s="1"/>
      <c r="D4751" s="2"/>
      <c r="E4751" s="1"/>
      <c r="F4751" s="1"/>
    </row>
    <row r="4752" spans="1:6" x14ac:dyDescent="0.2">
      <c r="A4752" s="1"/>
      <c r="B4752" s="1"/>
      <c r="C4752" s="1"/>
      <c r="D4752" s="2"/>
      <c r="E4752" s="1"/>
      <c r="F4752" s="1"/>
    </row>
    <row r="4753" spans="1:6" x14ac:dyDescent="0.2">
      <c r="A4753" s="1"/>
      <c r="B4753" s="1"/>
      <c r="C4753" s="1"/>
      <c r="D4753" s="2"/>
      <c r="E4753" s="1"/>
      <c r="F4753" s="1"/>
    </row>
    <row r="4754" spans="1:6" x14ac:dyDescent="0.2">
      <c r="A4754" s="1"/>
      <c r="B4754" s="1"/>
      <c r="C4754" s="1"/>
      <c r="D4754" s="2"/>
      <c r="E4754" s="1"/>
      <c r="F4754" s="1"/>
    </row>
    <row r="4755" spans="1:6" x14ac:dyDescent="0.2">
      <c r="A4755" s="1"/>
      <c r="B4755" s="1"/>
      <c r="C4755" s="1"/>
      <c r="D4755" s="2"/>
      <c r="E4755" s="1"/>
      <c r="F4755" s="1"/>
    </row>
    <row r="4756" spans="1:6" x14ac:dyDescent="0.2">
      <c r="A4756" s="1"/>
      <c r="B4756" s="1"/>
      <c r="C4756" s="1"/>
      <c r="D4756" s="2"/>
      <c r="E4756" s="1"/>
      <c r="F4756" s="1"/>
    </row>
    <row r="4757" spans="1:6" x14ac:dyDescent="0.2">
      <c r="A4757" s="1"/>
      <c r="B4757" s="1"/>
      <c r="C4757" s="1"/>
      <c r="D4757" s="2"/>
      <c r="E4757" s="1"/>
      <c r="F4757" s="1"/>
    </row>
    <row r="4758" spans="1:6" x14ac:dyDescent="0.2">
      <c r="A4758" s="1"/>
      <c r="B4758" s="1"/>
      <c r="C4758" s="1"/>
      <c r="D4758" s="2"/>
      <c r="E4758" s="1"/>
      <c r="F4758" s="1"/>
    </row>
    <row r="4759" spans="1:6" x14ac:dyDescent="0.2">
      <c r="A4759" s="1"/>
      <c r="B4759" s="1"/>
      <c r="C4759" s="1"/>
      <c r="D4759" s="2"/>
      <c r="E4759" s="1"/>
      <c r="F4759" s="1"/>
    </row>
    <row r="4760" spans="1:6" x14ac:dyDescent="0.2">
      <c r="A4760" s="1"/>
      <c r="B4760" s="1"/>
      <c r="C4760" s="1"/>
      <c r="D4760" s="2"/>
      <c r="E4760" s="1"/>
      <c r="F4760" s="1"/>
    </row>
    <row r="4761" spans="1:6" x14ac:dyDescent="0.2">
      <c r="A4761" s="1"/>
      <c r="B4761" s="1"/>
      <c r="C4761" s="1"/>
      <c r="D4761" s="2"/>
      <c r="E4761" s="1"/>
      <c r="F4761" s="1"/>
    </row>
    <row r="4762" spans="1:6" x14ac:dyDescent="0.2">
      <c r="A4762" s="1"/>
      <c r="B4762" s="1"/>
      <c r="C4762" s="1"/>
      <c r="D4762" s="2"/>
      <c r="E4762" s="1"/>
      <c r="F4762" s="1"/>
    </row>
    <row r="4763" spans="1:6" x14ac:dyDescent="0.2">
      <c r="A4763" s="1"/>
      <c r="B4763" s="1"/>
      <c r="C4763" s="1"/>
      <c r="D4763" s="2"/>
      <c r="E4763" s="1"/>
      <c r="F4763" s="1"/>
    </row>
    <row r="4764" spans="1:6" x14ac:dyDescent="0.2">
      <c r="A4764" s="1"/>
      <c r="B4764" s="1"/>
      <c r="C4764" s="1"/>
      <c r="D4764" s="2"/>
      <c r="E4764" s="1"/>
      <c r="F4764" s="1"/>
    </row>
    <row r="4765" spans="1:6" x14ac:dyDescent="0.2">
      <c r="A4765" s="1"/>
      <c r="B4765" s="1"/>
      <c r="C4765" s="1"/>
      <c r="D4765" s="2"/>
      <c r="E4765" s="1"/>
      <c r="F4765" s="1"/>
    </row>
    <row r="4766" spans="1:6" x14ac:dyDescent="0.2">
      <c r="A4766" s="1"/>
      <c r="B4766" s="1"/>
      <c r="C4766" s="1"/>
      <c r="D4766" s="2"/>
      <c r="E4766" s="1"/>
      <c r="F4766" s="1"/>
    </row>
    <row r="4767" spans="1:6" x14ac:dyDescent="0.2">
      <c r="A4767" s="1"/>
      <c r="B4767" s="1"/>
      <c r="C4767" s="1"/>
      <c r="D4767" s="2"/>
      <c r="E4767" s="1"/>
      <c r="F4767" s="1"/>
    </row>
    <row r="4768" spans="1:6" x14ac:dyDescent="0.2">
      <c r="A4768" s="1"/>
      <c r="B4768" s="1"/>
      <c r="C4768" s="1"/>
      <c r="D4768" s="2"/>
      <c r="E4768" s="1"/>
      <c r="F4768" s="1"/>
    </row>
    <row r="4769" spans="1:6" x14ac:dyDescent="0.2">
      <c r="A4769" s="1"/>
      <c r="B4769" s="1"/>
      <c r="C4769" s="1"/>
      <c r="D4769" s="2"/>
      <c r="E4769" s="1"/>
      <c r="F4769" s="1"/>
    </row>
    <row r="4770" spans="1:6" x14ac:dyDescent="0.2">
      <c r="A4770" s="1"/>
      <c r="B4770" s="1"/>
      <c r="C4770" s="1"/>
      <c r="D4770" s="2"/>
      <c r="E4770" s="1"/>
      <c r="F4770" s="1"/>
    </row>
    <row r="4771" spans="1:6" x14ac:dyDescent="0.2">
      <c r="A4771" s="1"/>
      <c r="B4771" s="1"/>
      <c r="C4771" s="1"/>
      <c r="D4771" s="2"/>
      <c r="E4771" s="1"/>
      <c r="F4771" s="1"/>
    </row>
    <row r="4772" spans="1:6" x14ac:dyDescent="0.2">
      <c r="A4772" s="1"/>
      <c r="B4772" s="1"/>
      <c r="C4772" s="1"/>
      <c r="D4772" s="2"/>
      <c r="E4772" s="1"/>
      <c r="F4772" s="1"/>
    </row>
    <row r="4773" spans="1:6" x14ac:dyDescent="0.2">
      <c r="A4773" s="1"/>
      <c r="B4773" s="1"/>
      <c r="C4773" s="1"/>
      <c r="D4773" s="2"/>
      <c r="E4773" s="1"/>
      <c r="F4773" s="1"/>
    </row>
    <row r="4774" spans="1:6" x14ac:dyDescent="0.2">
      <c r="A4774" s="1"/>
      <c r="B4774" s="1"/>
      <c r="C4774" s="1"/>
      <c r="D4774" s="2"/>
      <c r="E4774" s="1"/>
      <c r="F4774" s="1"/>
    </row>
    <row r="4775" spans="1:6" x14ac:dyDescent="0.2">
      <c r="A4775" s="1"/>
      <c r="B4775" s="1"/>
      <c r="C4775" s="1"/>
      <c r="D4775" s="2"/>
      <c r="E4775" s="1"/>
      <c r="F4775" s="1"/>
    </row>
    <row r="4776" spans="1:6" x14ac:dyDescent="0.2">
      <c r="A4776" s="1"/>
      <c r="B4776" s="1"/>
      <c r="C4776" s="1"/>
      <c r="D4776" s="2"/>
      <c r="E4776" s="1"/>
      <c r="F4776" s="1"/>
    </row>
    <row r="4777" spans="1:6" x14ac:dyDescent="0.2">
      <c r="A4777" s="1"/>
      <c r="B4777" s="1"/>
      <c r="C4777" s="1"/>
      <c r="D4777" s="2"/>
      <c r="E4777" s="1"/>
      <c r="F4777" s="1"/>
    </row>
    <row r="4778" spans="1:6" x14ac:dyDescent="0.2">
      <c r="A4778" s="1"/>
      <c r="B4778" s="1"/>
      <c r="C4778" s="1"/>
      <c r="D4778" s="2"/>
      <c r="E4778" s="1"/>
      <c r="F4778" s="1"/>
    </row>
    <row r="4779" spans="1:6" x14ac:dyDescent="0.2">
      <c r="A4779" s="1"/>
      <c r="B4779" s="1"/>
      <c r="C4779" s="1"/>
      <c r="D4779" s="2"/>
      <c r="E4779" s="1"/>
      <c r="F4779" s="1"/>
    </row>
    <row r="4780" spans="1:6" x14ac:dyDescent="0.2">
      <c r="A4780" s="1"/>
      <c r="B4780" s="1"/>
      <c r="C4780" s="1"/>
      <c r="D4780" s="2"/>
      <c r="E4780" s="1"/>
      <c r="F4780" s="1"/>
    </row>
    <row r="4781" spans="1:6" x14ac:dyDescent="0.2">
      <c r="A4781" s="1"/>
      <c r="B4781" s="1"/>
      <c r="C4781" s="1"/>
      <c r="D4781" s="2"/>
      <c r="E4781" s="1"/>
      <c r="F4781" s="1"/>
    </row>
    <row r="4782" spans="1:6" x14ac:dyDescent="0.2">
      <c r="A4782" s="1"/>
      <c r="B4782" s="1"/>
      <c r="C4782" s="1"/>
      <c r="D4782" s="2"/>
      <c r="E4782" s="1"/>
      <c r="F4782" s="1"/>
    </row>
    <row r="4783" spans="1:6" x14ac:dyDescent="0.2">
      <c r="A4783" s="1"/>
      <c r="B4783" s="1"/>
      <c r="C4783" s="1"/>
      <c r="D4783" s="2"/>
      <c r="E4783" s="1"/>
      <c r="F4783" s="1"/>
    </row>
    <row r="4784" spans="1:6" x14ac:dyDescent="0.2">
      <c r="A4784" s="1"/>
      <c r="B4784" s="1"/>
      <c r="C4784" s="1"/>
      <c r="D4784" s="2"/>
      <c r="E4784" s="1"/>
      <c r="F4784" s="1"/>
    </row>
    <row r="4785" spans="1:6" x14ac:dyDescent="0.2">
      <c r="A4785" s="1"/>
      <c r="B4785" s="1"/>
      <c r="C4785" s="1"/>
      <c r="D4785" s="2"/>
      <c r="E4785" s="1"/>
      <c r="F4785" s="1"/>
    </row>
    <row r="4786" spans="1:6" x14ac:dyDescent="0.2">
      <c r="A4786" s="1"/>
      <c r="B4786" s="1"/>
      <c r="C4786" s="1"/>
      <c r="D4786" s="2"/>
      <c r="E4786" s="1"/>
      <c r="F4786" s="1"/>
    </row>
    <row r="4787" spans="1:6" x14ac:dyDescent="0.2">
      <c r="A4787" s="1"/>
      <c r="B4787" s="1"/>
      <c r="C4787" s="1"/>
      <c r="D4787" s="2"/>
      <c r="E4787" s="1"/>
      <c r="F4787" s="1"/>
    </row>
    <row r="4788" spans="1:6" x14ac:dyDescent="0.2">
      <c r="A4788" s="1"/>
      <c r="B4788" s="1"/>
      <c r="C4788" s="1"/>
      <c r="D4788" s="2"/>
      <c r="E4788" s="1"/>
      <c r="F4788" s="1"/>
    </row>
    <row r="4789" spans="1:6" x14ac:dyDescent="0.2">
      <c r="A4789" s="1"/>
      <c r="B4789" s="1"/>
      <c r="C4789" s="1"/>
      <c r="D4789" s="2"/>
      <c r="E4789" s="1"/>
      <c r="F4789" s="1"/>
    </row>
    <row r="4790" spans="1:6" x14ac:dyDescent="0.2">
      <c r="A4790" s="1"/>
      <c r="B4790" s="1"/>
      <c r="C4790" s="1"/>
      <c r="D4790" s="2"/>
      <c r="E4790" s="1"/>
      <c r="F4790" s="1"/>
    </row>
    <row r="4791" spans="1:6" x14ac:dyDescent="0.2">
      <c r="A4791" s="1"/>
      <c r="B4791" s="1"/>
      <c r="C4791" s="1"/>
      <c r="D4791" s="2"/>
      <c r="E4791" s="1"/>
      <c r="F4791" s="1"/>
    </row>
    <row r="4792" spans="1:6" x14ac:dyDescent="0.2">
      <c r="A4792" s="1"/>
      <c r="B4792" s="1"/>
      <c r="C4792" s="1"/>
      <c r="D4792" s="2"/>
      <c r="E4792" s="1"/>
      <c r="F4792" s="1"/>
    </row>
    <row r="4793" spans="1:6" x14ac:dyDescent="0.2">
      <c r="A4793" s="1"/>
      <c r="B4793" s="1"/>
      <c r="C4793" s="1"/>
      <c r="D4793" s="2"/>
      <c r="E4793" s="1"/>
      <c r="F4793" s="1"/>
    </row>
    <row r="4794" spans="1:6" x14ac:dyDescent="0.2">
      <c r="A4794" s="1"/>
      <c r="B4794" s="1"/>
      <c r="C4794" s="1"/>
      <c r="D4794" s="2"/>
      <c r="E4794" s="1"/>
      <c r="F4794" s="1"/>
    </row>
    <row r="4795" spans="1:6" x14ac:dyDescent="0.2">
      <c r="A4795" s="1"/>
      <c r="B4795" s="1"/>
      <c r="C4795" s="1"/>
      <c r="D4795" s="2"/>
      <c r="E4795" s="1"/>
      <c r="F4795" s="1"/>
    </row>
    <row r="4796" spans="1:6" x14ac:dyDescent="0.2">
      <c r="A4796" s="1"/>
      <c r="B4796" s="1"/>
      <c r="C4796" s="1"/>
      <c r="D4796" s="2"/>
      <c r="E4796" s="1"/>
      <c r="F4796" s="1"/>
    </row>
    <row r="4797" spans="1:6" x14ac:dyDescent="0.2">
      <c r="A4797" s="1"/>
      <c r="B4797" s="1"/>
      <c r="C4797" s="1"/>
      <c r="D4797" s="2"/>
      <c r="E4797" s="1"/>
      <c r="F4797" s="1"/>
    </row>
    <row r="4798" spans="1:6" x14ac:dyDescent="0.2">
      <c r="A4798" s="1"/>
      <c r="B4798" s="1"/>
      <c r="C4798" s="1"/>
      <c r="D4798" s="2"/>
      <c r="E4798" s="1"/>
      <c r="F4798" s="1"/>
    </row>
    <row r="4799" spans="1:6" x14ac:dyDescent="0.2">
      <c r="A4799" s="1"/>
      <c r="B4799" s="1"/>
      <c r="C4799" s="1"/>
      <c r="D4799" s="2"/>
      <c r="E4799" s="1"/>
      <c r="F4799" s="1"/>
    </row>
    <row r="4800" spans="1:6" x14ac:dyDescent="0.2">
      <c r="A4800" s="1"/>
      <c r="B4800" s="1"/>
      <c r="C4800" s="1"/>
      <c r="D4800" s="2"/>
      <c r="E4800" s="1"/>
      <c r="F4800" s="1"/>
    </row>
    <row r="4801" spans="1:6" x14ac:dyDescent="0.2">
      <c r="A4801" s="1"/>
      <c r="B4801" s="1"/>
      <c r="C4801" s="1"/>
      <c r="D4801" s="2"/>
      <c r="E4801" s="1"/>
      <c r="F4801" s="1"/>
    </row>
    <row r="4802" spans="1:6" x14ac:dyDescent="0.2">
      <c r="A4802" s="1"/>
      <c r="B4802" s="1"/>
      <c r="C4802" s="1"/>
      <c r="D4802" s="2"/>
      <c r="E4802" s="1"/>
      <c r="F4802" s="1"/>
    </row>
    <row r="4803" spans="1:6" x14ac:dyDescent="0.2">
      <c r="A4803" s="1"/>
      <c r="B4803" s="1"/>
      <c r="C4803" s="1"/>
      <c r="D4803" s="2"/>
      <c r="E4803" s="1"/>
      <c r="F4803" s="1"/>
    </row>
    <row r="4804" spans="1:6" x14ac:dyDescent="0.2">
      <c r="A4804" s="1"/>
      <c r="B4804" s="1"/>
      <c r="C4804" s="1"/>
      <c r="D4804" s="2"/>
      <c r="E4804" s="1"/>
      <c r="F4804" s="1"/>
    </row>
    <row r="4805" spans="1:6" x14ac:dyDescent="0.2">
      <c r="A4805" s="1"/>
      <c r="B4805" s="1"/>
      <c r="C4805" s="1"/>
      <c r="D4805" s="2"/>
      <c r="E4805" s="1"/>
      <c r="F4805" s="1"/>
    </row>
    <row r="4806" spans="1:6" x14ac:dyDescent="0.2">
      <c r="A4806" s="1"/>
      <c r="B4806" s="1"/>
      <c r="C4806" s="1"/>
      <c r="D4806" s="2"/>
      <c r="E4806" s="1"/>
      <c r="F4806" s="1"/>
    </row>
    <row r="4807" spans="1:6" x14ac:dyDescent="0.2">
      <c r="A4807" s="1"/>
      <c r="B4807" s="1"/>
      <c r="C4807" s="1"/>
      <c r="D4807" s="2"/>
      <c r="E4807" s="1"/>
      <c r="F4807" s="1"/>
    </row>
    <row r="4808" spans="1:6" x14ac:dyDescent="0.2">
      <c r="A4808" s="1"/>
      <c r="B4808" s="1"/>
      <c r="C4808" s="1"/>
      <c r="D4808" s="2"/>
      <c r="E4808" s="1"/>
      <c r="F4808" s="1"/>
    </row>
    <row r="4809" spans="1:6" x14ac:dyDescent="0.2">
      <c r="A4809" s="1"/>
      <c r="B4809" s="1"/>
      <c r="C4809" s="1"/>
      <c r="D4809" s="2"/>
      <c r="E4809" s="1"/>
      <c r="F4809" s="1"/>
    </row>
    <row r="4810" spans="1:6" x14ac:dyDescent="0.2">
      <c r="A4810" s="1"/>
      <c r="B4810" s="1"/>
      <c r="C4810" s="1"/>
      <c r="D4810" s="2"/>
      <c r="E4810" s="1"/>
      <c r="F4810" s="1"/>
    </row>
    <row r="4811" spans="1:6" x14ac:dyDescent="0.2">
      <c r="A4811" s="1"/>
      <c r="B4811" s="1"/>
      <c r="C4811" s="1"/>
      <c r="D4811" s="2"/>
      <c r="E4811" s="1"/>
      <c r="F4811" s="1"/>
    </row>
    <row r="4812" spans="1:6" x14ac:dyDescent="0.2">
      <c r="A4812" s="1"/>
      <c r="B4812" s="1"/>
      <c r="C4812" s="1"/>
      <c r="D4812" s="2"/>
      <c r="E4812" s="1"/>
      <c r="F4812" s="1"/>
    </row>
    <row r="4813" spans="1:6" x14ac:dyDescent="0.2">
      <c r="A4813" s="1"/>
      <c r="B4813" s="1"/>
      <c r="C4813" s="1"/>
      <c r="D4813" s="2"/>
      <c r="E4813" s="1"/>
      <c r="F4813" s="1"/>
    </row>
    <row r="4814" spans="1:6" x14ac:dyDescent="0.2">
      <c r="A4814" s="1"/>
      <c r="B4814" s="1"/>
      <c r="C4814" s="1"/>
      <c r="D4814" s="2"/>
      <c r="E4814" s="1"/>
      <c r="F4814" s="1"/>
    </row>
    <row r="4815" spans="1:6" x14ac:dyDescent="0.2">
      <c r="A4815" s="1"/>
      <c r="B4815" s="1"/>
      <c r="C4815" s="1"/>
      <c r="D4815" s="2"/>
      <c r="E4815" s="1"/>
      <c r="F4815" s="1"/>
    </row>
    <row r="4816" spans="1:6" x14ac:dyDescent="0.2">
      <c r="A4816" s="1"/>
      <c r="B4816" s="1"/>
      <c r="C4816" s="1"/>
      <c r="D4816" s="2"/>
      <c r="E4816" s="1"/>
      <c r="F4816" s="1"/>
    </row>
    <row r="4817" spans="1:6" x14ac:dyDescent="0.2">
      <c r="A4817" s="1"/>
      <c r="B4817" s="1"/>
      <c r="C4817" s="1"/>
      <c r="D4817" s="2"/>
      <c r="E4817" s="1"/>
      <c r="F4817" s="1"/>
    </row>
    <row r="4818" spans="1:6" x14ac:dyDescent="0.2">
      <c r="A4818" s="1"/>
      <c r="B4818" s="1"/>
      <c r="C4818" s="1"/>
      <c r="D4818" s="2"/>
      <c r="E4818" s="1"/>
      <c r="F4818" s="1"/>
    </row>
    <row r="4819" spans="1:6" x14ac:dyDescent="0.2">
      <c r="A4819" s="1"/>
      <c r="B4819" s="1"/>
      <c r="C4819" s="1"/>
      <c r="D4819" s="2"/>
      <c r="E4819" s="1"/>
      <c r="F4819" s="1"/>
    </row>
    <row r="4820" spans="1:6" x14ac:dyDescent="0.2">
      <c r="A4820" s="1"/>
      <c r="B4820" s="1"/>
      <c r="C4820" s="1"/>
      <c r="D4820" s="2"/>
      <c r="E4820" s="1"/>
      <c r="F4820" s="1"/>
    </row>
    <row r="4821" spans="1:6" x14ac:dyDescent="0.2">
      <c r="A4821" s="1"/>
      <c r="B4821" s="1"/>
      <c r="C4821" s="1"/>
      <c r="D4821" s="2"/>
      <c r="E4821" s="1"/>
      <c r="F4821" s="1"/>
    </row>
    <row r="4822" spans="1:6" x14ac:dyDescent="0.2">
      <c r="A4822" s="1"/>
      <c r="B4822" s="1"/>
      <c r="C4822" s="1"/>
      <c r="D4822" s="2"/>
      <c r="E4822" s="1"/>
      <c r="F4822" s="1"/>
    </row>
    <row r="4823" spans="1:6" x14ac:dyDescent="0.2">
      <c r="A4823" s="1"/>
      <c r="B4823" s="1"/>
      <c r="C4823" s="1"/>
      <c r="D4823" s="2"/>
      <c r="E4823" s="1"/>
      <c r="F4823" s="1"/>
    </row>
    <row r="4824" spans="1:6" x14ac:dyDescent="0.2">
      <c r="A4824" s="1"/>
      <c r="B4824" s="1"/>
      <c r="C4824" s="1"/>
      <c r="D4824" s="2"/>
      <c r="E4824" s="1"/>
      <c r="F4824" s="1"/>
    </row>
    <row r="4825" spans="1:6" x14ac:dyDescent="0.2">
      <c r="A4825" s="1"/>
      <c r="B4825" s="1"/>
      <c r="C4825" s="1"/>
      <c r="D4825" s="2"/>
      <c r="E4825" s="1"/>
      <c r="F4825" s="1"/>
    </row>
    <row r="4826" spans="1:6" x14ac:dyDescent="0.2">
      <c r="A4826" s="1"/>
      <c r="B4826" s="1"/>
      <c r="C4826" s="1"/>
      <c r="D4826" s="2"/>
      <c r="E4826" s="1"/>
      <c r="F4826" s="1"/>
    </row>
    <row r="4827" spans="1:6" x14ac:dyDescent="0.2">
      <c r="A4827" s="1"/>
      <c r="B4827" s="1"/>
      <c r="C4827" s="1"/>
      <c r="D4827" s="2"/>
      <c r="E4827" s="1"/>
      <c r="F4827" s="1"/>
    </row>
    <row r="4828" spans="1:6" x14ac:dyDescent="0.2">
      <c r="A4828" s="1"/>
      <c r="B4828" s="1"/>
      <c r="C4828" s="1"/>
      <c r="D4828" s="2"/>
      <c r="E4828" s="1"/>
      <c r="F4828" s="1"/>
    </row>
    <row r="4829" spans="1:6" x14ac:dyDescent="0.2">
      <c r="A4829" s="1"/>
      <c r="B4829" s="1"/>
      <c r="C4829" s="1"/>
      <c r="D4829" s="2"/>
      <c r="E4829" s="1"/>
      <c r="F4829" s="1"/>
    </row>
    <row r="4830" spans="1:6" x14ac:dyDescent="0.2">
      <c r="A4830" s="1"/>
      <c r="B4830" s="1"/>
      <c r="C4830" s="1"/>
      <c r="D4830" s="2"/>
      <c r="E4830" s="1"/>
      <c r="F4830" s="1"/>
    </row>
    <row r="4831" spans="1:6" x14ac:dyDescent="0.2">
      <c r="A4831" s="1"/>
      <c r="B4831" s="1"/>
      <c r="C4831" s="1"/>
      <c r="D4831" s="2"/>
      <c r="E4831" s="1"/>
      <c r="F4831" s="1"/>
    </row>
    <row r="4832" spans="1:6" x14ac:dyDescent="0.2">
      <c r="A4832" s="1"/>
      <c r="B4832" s="1"/>
      <c r="C4832" s="1"/>
      <c r="D4832" s="2"/>
      <c r="E4832" s="1"/>
      <c r="F4832" s="1"/>
    </row>
    <row r="4833" spans="1:6" x14ac:dyDescent="0.2">
      <c r="A4833" s="1"/>
      <c r="B4833" s="1"/>
      <c r="C4833" s="1"/>
      <c r="D4833" s="2"/>
      <c r="E4833" s="1"/>
      <c r="F4833" s="1"/>
    </row>
    <row r="4834" spans="1:6" x14ac:dyDescent="0.2">
      <c r="A4834" s="1"/>
      <c r="B4834" s="1"/>
      <c r="C4834" s="1"/>
      <c r="D4834" s="2"/>
      <c r="E4834" s="1"/>
      <c r="F4834" s="1"/>
    </row>
    <row r="4835" spans="1:6" x14ac:dyDescent="0.2">
      <c r="A4835" s="1"/>
      <c r="B4835" s="1"/>
      <c r="C4835" s="1"/>
      <c r="D4835" s="2"/>
      <c r="E4835" s="1"/>
      <c r="F4835" s="1"/>
    </row>
    <row r="4836" spans="1:6" x14ac:dyDescent="0.2">
      <c r="A4836" s="1"/>
      <c r="B4836" s="1"/>
      <c r="C4836" s="1"/>
      <c r="D4836" s="2"/>
      <c r="E4836" s="1"/>
      <c r="F4836" s="1"/>
    </row>
    <row r="4837" spans="1:6" x14ac:dyDescent="0.2">
      <c r="A4837" s="1"/>
      <c r="B4837" s="1"/>
      <c r="C4837" s="1"/>
      <c r="D4837" s="2"/>
      <c r="E4837" s="1"/>
      <c r="F4837" s="1"/>
    </row>
    <row r="4838" spans="1:6" x14ac:dyDescent="0.2">
      <c r="A4838" s="1"/>
      <c r="B4838" s="1"/>
      <c r="C4838" s="1"/>
      <c r="D4838" s="2"/>
      <c r="E4838" s="1"/>
      <c r="F4838" s="1"/>
    </row>
    <row r="4839" spans="1:6" x14ac:dyDescent="0.2">
      <c r="A4839" s="1"/>
      <c r="B4839" s="1"/>
      <c r="C4839" s="1"/>
      <c r="D4839" s="2"/>
      <c r="E4839" s="1"/>
      <c r="F4839" s="1"/>
    </row>
    <row r="4840" spans="1:6" x14ac:dyDescent="0.2">
      <c r="A4840" s="1"/>
      <c r="B4840" s="1"/>
      <c r="C4840" s="1"/>
      <c r="D4840" s="2"/>
      <c r="E4840" s="1"/>
      <c r="F4840" s="1"/>
    </row>
    <row r="4841" spans="1:6" x14ac:dyDescent="0.2">
      <c r="A4841" s="1"/>
      <c r="B4841" s="1"/>
      <c r="C4841" s="1"/>
      <c r="D4841" s="2"/>
      <c r="E4841" s="1"/>
      <c r="F4841" s="1"/>
    </row>
    <row r="4842" spans="1:6" x14ac:dyDescent="0.2">
      <c r="A4842" s="1"/>
      <c r="B4842" s="1"/>
      <c r="C4842" s="1"/>
      <c r="D4842" s="2"/>
      <c r="E4842" s="1"/>
      <c r="F4842" s="1"/>
    </row>
    <row r="4843" spans="1:6" x14ac:dyDescent="0.2">
      <c r="A4843" s="1"/>
      <c r="B4843" s="1"/>
      <c r="C4843" s="1"/>
      <c r="D4843" s="2"/>
      <c r="E4843" s="1"/>
      <c r="F4843" s="1"/>
    </row>
    <row r="4844" spans="1:6" x14ac:dyDescent="0.2">
      <c r="A4844" s="1"/>
      <c r="B4844" s="1"/>
      <c r="C4844" s="1"/>
      <c r="D4844" s="2"/>
      <c r="E4844" s="1"/>
      <c r="F4844" s="1"/>
    </row>
    <row r="4845" spans="1:6" x14ac:dyDescent="0.2">
      <c r="A4845" s="1"/>
      <c r="B4845" s="1"/>
      <c r="C4845" s="1"/>
      <c r="D4845" s="2"/>
      <c r="E4845" s="1"/>
      <c r="F4845" s="1"/>
    </row>
    <row r="4846" spans="1:6" x14ac:dyDescent="0.2">
      <c r="A4846" s="1"/>
      <c r="B4846" s="1"/>
      <c r="C4846" s="1"/>
      <c r="D4846" s="2"/>
      <c r="E4846" s="1"/>
      <c r="F4846" s="1"/>
    </row>
    <row r="4847" spans="1:6" x14ac:dyDescent="0.2">
      <c r="A4847" s="1"/>
      <c r="B4847" s="1"/>
      <c r="C4847" s="1"/>
      <c r="D4847" s="2"/>
      <c r="E4847" s="1"/>
      <c r="F4847" s="1"/>
    </row>
    <row r="4848" spans="1:6" x14ac:dyDescent="0.2">
      <c r="A4848" s="1"/>
      <c r="B4848" s="1"/>
      <c r="C4848" s="1"/>
      <c r="D4848" s="2"/>
      <c r="E4848" s="1"/>
      <c r="F4848" s="1"/>
    </row>
    <row r="4849" spans="1:6" x14ac:dyDescent="0.2">
      <c r="A4849" s="1"/>
      <c r="B4849" s="1"/>
      <c r="C4849" s="1"/>
      <c r="D4849" s="2"/>
      <c r="E4849" s="1"/>
      <c r="F4849" s="1"/>
    </row>
    <row r="4850" spans="1:6" x14ac:dyDescent="0.2">
      <c r="A4850" s="1"/>
      <c r="B4850" s="1"/>
      <c r="C4850" s="1"/>
      <c r="D4850" s="2"/>
      <c r="E4850" s="1"/>
      <c r="F4850" s="1"/>
    </row>
    <row r="4851" spans="1:6" x14ac:dyDescent="0.2">
      <c r="A4851" s="1"/>
      <c r="B4851" s="1"/>
      <c r="C4851" s="1"/>
      <c r="D4851" s="2"/>
      <c r="E4851" s="1"/>
      <c r="F4851" s="1"/>
    </row>
    <row r="4852" spans="1:6" x14ac:dyDescent="0.2">
      <c r="A4852" s="1"/>
      <c r="B4852" s="1"/>
      <c r="C4852" s="1"/>
      <c r="D4852" s="2"/>
      <c r="E4852" s="1"/>
      <c r="F4852" s="1"/>
    </row>
    <row r="4853" spans="1:6" x14ac:dyDescent="0.2">
      <c r="A4853" s="1"/>
      <c r="B4853" s="1"/>
      <c r="C4853" s="1"/>
      <c r="D4853" s="2"/>
      <c r="E4853" s="1"/>
      <c r="F4853" s="1"/>
    </row>
    <row r="4854" spans="1:6" x14ac:dyDescent="0.2">
      <c r="A4854" s="1"/>
      <c r="B4854" s="1"/>
      <c r="C4854" s="1"/>
      <c r="D4854" s="2"/>
      <c r="E4854" s="1"/>
      <c r="F4854" s="1"/>
    </row>
    <row r="4855" spans="1:6" x14ac:dyDescent="0.2">
      <c r="A4855" s="1"/>
      <c r="B4855" s="1"/>
      <c r="C4855" s="1"/>
      <c r="D4855" s="2"/>
      <c r="E4855" s="1"/>
      <c r="F4855" s="1"/>
    </row>
    <row r="4856" spans="1:6" x14ac:dyDescent="0.2">
      <c r="A4856" s="1"/>
      <c r="B4856" s="1"/>
      <c r="C4856" s="1"/>
      <c r="D4856" s="2"/>
      <c r="E4856" s="1"/>
      <c r="F4856" s="1"/>
    </row>
    <row r="4857" spans="1:6" x14ac:dyDescent="0.2">
      <c r="A4857" s="1"/>
      <c r="B4857" s="1"/>
      <c r="C4857" s="1"/>
      <c r="D4857" s="2"/>
      <c r="E4857" s="1"/>
      <c r="F4857" s="1"/>
    </row>
    <row r="4858" spans="1:6" x14ac:dyDescent="0.2">
      <c r="A4858" s="1"/>
      <c r="B4858" s="1"/>
      <c r="C4858" s="1"/>
      <c r="D4858" s="2"/>
      <c r="E4858" s="1"/>
      <c r="F4858" s="1"/>
    </row>
    <row r="4859" spans="1:6" x14ac:dyDescent="0.2">
      <c r="A4859" s="1"/>
      <c r="B4859" s="1"/>
      <c r="C4859" s="1"/>
      <c r="D4859" s="2"/>
      <c r="E4859" s="1"/>
      <c r="F4859" s="1"/>
    </row>
    <row r="4860" spans="1:6" x14ac:dyDescent="0.2">
      <c r="A4860" s="1"/>
      <c r="B4860" s="1"/>
      <c r="C4860" s="1"/>
      <c r="D4860" s="2"/>
      <c r="E4860" s="1"/>
      <c r="F4860" s="1"/>
    </row>
    <row r="4861" spans="1:6" x14ac:dyDescent="0.2">
      <c r="A4861" s="1"/>
      <c r="B4861" s="1"/>
      <c r="C4861" s="1"/>
      <c r="D4861" s="2"/>
      <c r="E4861" s="1"/>
      <c r="F4861" s="1"/>
    </row>
    <row r="4862" spans="1:6" x14ac:dyDescent="0.2">
      <c r="A4862" s="1"/>
      <c r="B4862" s="1"/>
      <c r="C4862" s="1"/>
      <c r="D4862" s="2"/>
      <c r="E4862" s="1"/>
      <c r="F4862" s="1"/>
    </row>
    <row r="4863" spans="1:6" x14ac:dyDescent="0.2">
      <c r="A4863" s="1"/>
      <c r="B4863" s="1"/>
      <c r="C4863" s="1"/>
      <c r="D4863" s="2"/>
      <c r="E4863" s="1"/>
      <c r="F4863" s="1"/>
    </row>
    <row r="4864" spans="1:6" x14ac:dyDescent="0.2">
      <c r="A4864" s="1"/>
      <c r="B4864" s="1"/>
      <c r="C4864" s="1"/>
      <c r="D4864" s="2"/>
      <c r="E4864" s="1"/>
      <c r="F4864" s="1"/>
    </row>
    <row r="4865" spans="1:6" x14ac:dyDescent="0.2">
      <c r="A4865" s="1"/>
      <c r="B4865" s="1"/>
      <c r="C4865" s="1"/>
      <c r="D4865" s="2"/>
      <c r="E4865" s="1"/>
      <c r="F4865" s="1"/>
    </row>
    <row r="4866" spans="1:6" x14ac:dyDescent="0.2">
      <c r="A4866" s="1"/>
      <c r="B4866" s="1"/>
      <c r="C4866" s="1"/>
      <c r="D4866" s="2"/>
      <c r="E4866" s="1"/>
      <c r="F4866" s="1"/>
    </row>
    <row r="4867" spans="1:6" x14ac:dyDescent="0.2">
      <c r="A4867" s="1"/>
      <c r="B4867" s="1"/>
      <c r="C4867" s="1"/>
      <c r="D4867" s="2"/>
      <c r="E4867" s="1"/>
      <c r="F4867" s="1"/>
    </row>
    <row r="4868" spans="1:6" x14ac:dyDescent="0.2">
      <c r="A4868" s="1"/>
      <c r="B4868" s="1"/>
      <c r="C4868" s="1"/>
      <c r="D4868" s="2"/>
      <c r="E4868" s="1"/>
      <c r="F4868" s="1"/>
    </row>
    <row r="4869" spans="1:6" x14ac:dyDescent="0.2">
      <c r="A4869" s="1"/>
      <c r="B4869" s="1"/>
      <c r="C4869" s="1"/>
      <c r="D4869" s="2"/>
      <c r="E4869" s="1"/>
      <c r="F4869" s="1"/>
    </row>
    <row r="4870" spans="1:6" x14ac:dyDescent="0.2">
      <c r="A4870" s="1"/>
      <c r="B4870" s="1"/>
      <c r="C4870" s="1"/>
      <c r="D4870" s="2"/>
      <c r="E4870" s="1"/>
      <c r="F4870" s="1"/>
    </row>
    <row r="4871" spans="1:6" x14ac:dyDescent="0.2">
      <c r="A4871" s="1"/>
      <c r="B4871" s="1"/>
      <c r="C4871" s="1"/>
      <c r="D4871" s="2"/>
      <c r="E4871" s="1"/>
      <c r="F4871" s="1"/>
    </row>
    <row r="4872" spans="1:6" x14ac:dyDescent="0.2">
      <c r="A4872" s="1"/>
      <c r="B4872" s="1"/>
      <c r="C4872" s="1"/>
      <c r="D4872" s="2"/>
      <c r="E4872" s="1"/>
      <c r="F4872" s="1"/>
    </row>
    <row r="4873" spans="1:6" x14ac:dyDescent="0.2">
      <c r="A4873" s="1"/>
      <c r="B4873" s="1"/>
      <c r="C4873" s="1"/>
      <c r="D4873" s="2"/>
      <c r="E4873" s="1"/>
      <c r="F4873" s="1"/>
    </row>
    <row r="4874" spans="1:6" x14ac:dyDescent="0.2">
      <c r="A4874" s="1"/>
      <c r="B4874" s="1"/>
      <c r="C4874" s="1"/>
      <c r="D4874" s="2"/>
      <c r="E4874" s="1"/>
      <c r="F4874" s="1"/>
    </row>
    <row r="4875" spans="1:6" x14ac:dyDescent="0.2">
      <c r="A4875" s="1"/>
      <c r="B4875" s="1"/>
      <c r="C4875" s="1"/>
      <c r="D4875" s="2"/>
      <c r="E4875" s="1"/>
      <c r="F4875" s="1"/>
    </row>
    <row r="4876" spans="1:6" x14ac:dyDescent="0.2">
      <c r="A4876" s="1"/>
      <c r="B4876" s="1"/>
      <c r="C4876" s="1"/>
      <c r="D4876" s="2"/>
      <c r="E4876" s="1"/>
      <c r="F4876" s="1"/>
    </row>
    <row r="4877" spans="1:6" x14ac:dyDescent="0.2">
      <c r="A4877" s="1"/>
      <c r="B4877" s="1"/>
      <c r="C4877" s="1"/>
      <c r="D4877" s="2"/>
      <c r="E4877" s="1"/>
      <c r="F4877" s="1"/>
    </row>
    <row r="4878" spans="1:6" x14ac:dyDescent="0.2">
      <c r="A4878" s="1"/>
      <c r="B4878" s="1"/>
      <c r="C4878" s="1"/>
      <c r="D4878" s="2"/>
      <c r="E4878" s="1"/>
      <c r="F4878" s="1"/>
    </row>
    <row r="4879" spans="1:6" x14ac:dyDescent="0.2">
      <c r="A4879" s="1"/>
      <c r="B4879" s="1"/>
      <c r="C4879" s="1"/>
      <c r="D4879" s="2"/>
      <c r="E4879" s="1"/>
      <c r="F4879" s="1"/>
    </row>
    <row r="4880" spans="1:6" x14ac:dyDescent="0.2">
      <c r="A4880" s="1"/>
      <c r="B4880" s="1"/>
      <c r="C4880" s="1"/>
      <c r="D4880" s="2"/>
      <c r="E4880" s="1"/>
      <c r="F4880" s="1"/>
    </row>
    <row r="4881" spans="1:6" x14ac:dyDescent="0.2">
      <c r="A4881" s="1"/>
      <c r="B4881" s="1"/>
      <c r="C4881" s="1"/>
      <c r="D4881" s="2"/>
      <c r="E4881" s="1"/>
      <c r="F4881" s="1"/>
    </row>
    <row r="4882" spans="1:6" x14ac:dyDescent="0.2">
      <c r="A4882" s="1"/>
      <c r="B4882" s="1"/>
      <c r="C4882" s="1"/>
      <c r="D4882" s="2"/>
      <c r="E4882" s="1"/>
      <c r="F4882" s="1"/>
    </row>
    <row r="4883" spans="1:6" x14ac:dyDescent="0.2">
      <c r="A4883" s="1"/>
      <c r="B4883" s="1"/>
      <c r="C4883" s="1"/>
      <c r="D4883" s="2"/>
      <c r="E4883" s="1"/>
      <c r="F4883" s="1"/>
    </row>
    <row r="4884" spans="1:6" x14ac:dyDescent="0.2">
      <c r="A4884" s="1"/>
      <c r="B4884" s="1"/>
      <c r="C4884" s="1"/>
      <c r="D4884" s="2"/>
      <c r="E4884" s="1"/>
      <c r="F4884" s="1"/>
    </row>
    <row r="4885" spans="1:6" x14ac:dyDescent="0.2">
      <c r="A4885" s="1"/>
      <c r="B4885" s="1"/>
      <c r="C4885" s="1"/>
      <c r="D4885" s="2"/>
      <c r="E4885" s="1"/>
      <c r="F4885" s="1"/>
    </row>
    <row r="4886" spans="1:6" x14ac:dyDescent="0.2">
      <c r="A4886" s="1"/>
      <c r="B4886" s="1"/>
      <c r="C4886" s="1"/>
      <c r="D4886" s="2"/>
      <c r="E4886" s="1"/>
      <c r="F4886" s="1"/>
    </row>
    <row r="4887" spans="1:6" x14ac:dyDescent="0.2">
      <c r="A4887" s="1"/>
      <c r="B4887" s="1"/>
      <c r="C4887" s="1"/>
      <c r="D4887" s="2"/>
      <c r="E4887" s="1"/>
      <c r="F4887" s="1"/>
    </row>
    <row r="4888" spans="1:6" x14ac:dyDescent="0.2">
      <c r="A4888" s="1"/>
      <c r="B4888" s="1"/>
      <c r="C4888" s="1"/>
      <c r="D4888" s="2"/>
      <c r="E4888" s="1"/>
      <c r="F4888" s="1"/>
    </row>
    <row r="4889" spans="1:6" x14ac:dyDescent="0.2">
      <c r="A4889" s="1"/>
      <c r="B4889" s="1"/>
      <c r="C4889" s="1"/>
      <c r="D4889" s="2"/>
      <c r="E4889" s="1"/>
      <c r="F4889" s="1"/>
    </row>
    <row r="4890" spans="1:6" x14ac:dyDescent="0.2">
      <c r="A4890" s="1"/>
      <c r="B4890" s="1"/>
      <c r="C4890" s="1"/>
      <c r="D4890" s="2"/>
      <c r="E4890" s="1"/>
      <c r="F4890" s="1"/>
    </row>
    <row r="4891" spans="1:6" x14ac:dyDescent="0.2">
      <c r="A4891" s="1"/>
      <c r="B4891" s="1"/>
      <c r="C4891" s="1"/>
      <c r="D4891" s="2"/>
      <c r="E4891" s="1"/>
      <c r="F4891" s="1"/>
    </row>
    <row r="4892" spans="1:6" x14ac:dyDescent="0.2">
      <c r="A4892" s="1"/>
      <c r="B4892" s="1"/>
      <c r="C4892" s="1"/>
      <c r="D4892" s="2"/>
      <c r="E4892" s="1"/>
      <c r="F4892" s="1"/>
    </row>
    <row r="4893" spans="1:6" x14ac:dyDescent="0.2">
      <c r="A4893" s="1"/>
      <c r="B4893" s="1"/>
      <c r="C4893" s="1"/>
      <c r="D4893" s="2"/>
      <c r="E4893" s="1"/>
      <c r="F4893" s="1"/>
    </row>
    <row r="4894" spans="1:6" x14ac:dyDescent="0.2">
      <c r="A4894" s="1"/>
      <c r="B4894" s="1"/>
      <c r="C4894" s="1"/>
      <c r="D4894" s="2"/>
      <c r="E4894" s="1"/>
      <c r="F4894" s="1"/>
    </row>
    <row r="4895" spans="1:6" x14ac:dyDescent="0.2">
      <c r="A4895" s="1"/>
      <c r="B4895" s="1"/>
      <c r="C4895" s="1"/>
      <c r="D4895" s="2"/>
      <c r="E4895" s="1"/>
      <c r="F4895" s="1"/>
    </row>
    <row r="4896" spans="1:6" x14ac:dyDescent="0.2">
      <c r="A4896" s="1"/>
      <c r="B4896" s="1"/>
      <c r="C4896" s="1"/>
      <c r="D4896" s="2"/>
      <c r="E4896" s="1"/>
      <c r="F4896" s="1"/>
    </row>
    <row r="4897" spans="1:6" x14ac:dyDescent="0.2">
      <c r="A4897" s="1"/>
      <c r="B4897" s="1"/>
      <c r="C4897" s="1"/>
      <c r="D4897" s="2"/>
      <c r="E4897" s="1"/>
      <c r="F4897" s="1"/>
    </row>
    <row r="4898" spans="1:6" x14ac:dyDescent="0.2">
      <c r="A4898" s="1"/>
      <c r="B4898" s="1"/>
      <c r="C4898" s="1"/>
      <c r="D4898" s="2"/>
      <c r="E4898" s="1"/>
      <c r="F4898" s="1"/>
    </row>
    <row r="4899" spans="1:6" x14ac:dyDescent="0.2">
      <c r="A4899" s="1"/>
      <c r="B4899" s="1"/>
      <c r="C4899" s="1"/>
      <c r="D4899" s="2"/>
      <c r="E4899" s="1"/>
      <c r="F4899" s="1"/>
    </row>
    <row r="4900" spans="1:6" x14ac:dyDescent="0.2">
      <c r="A4900" s="1"/>
      <c r="B4900" s="1"/>
      <c r="C4900" s="1"/>
      <c r="D4900" s="2"/>
      <c r="E4900" s="1"/>
      <c r="F4900" s="1"/>
    </row>
    <row r="4901" spans="1:6" x14ac:dyDescent="0.2">
      <c r="A4901" s="1"/>
      <c r="B4901" s="1"/>
      <c r="C4901" s="1"/>
      <c r="D4901" s="2"/>
      <c r="E4901" s="1"/>
      <c r="F4901" s="1"/>
    </row>
    <row r="4902" spans="1:6" x14ac:dyDescent="0.2">
      <c r="A4902" s="1"/>
      <c r="B4902" s="1"/>
      <c r="C4902" s="1"/>
      <c r="D4902" s="2"/>
      <c r="E4902" s="1"/>
      <c r="F4902" s="1"/>
    </row>
    <row r="4903" spans="1:6" x14ac:dyDescent="0.2">
      <c r="A4903" s="1"/>
      <c r="B4903" s="1"/>
      <c r="C4903" s="1"/>
      <c r="D4903" s="2"/>
      <c r="E4903" s="1"/>
      <c r="F4903" s="1"/>
    </row>
    <row r="4904" spans="1:6" x14ac:dyDescent="0.2">
      <c r="A4904" s="1"/>
      <c r="B4904" s="1"/>
      <c r="C4904" s="1"/>
      <c r="D4904" s="2"/>
      <c r="E4904" s="1"/>
      <c r="F4904" s="1"/>
    </row>
    <row r="4905" spans="1:6" x14ac:dyDescent="0.2">
      <c r="A4905" s="1"/>
      <c r="B4905" s="1"/>
      <c r="C4905" s="1"/>
      <c r="D4905" s="2"/>
      <c r="E4905" s="1"/>
      <c r="F4905" s="1"/>
    </row>
    <row r="4906" spans="1:6" x14ac:dyDescent="0.2">
      <c r="A4906" s="1"/>
      <c r="B4906" s="1"/>
      <c r="C4906" s="1"/>
      <c r="D4906" s="2"/>
      <c r="E4906" s="1"/>
      <c r="F4906" s="1"/>
    </row>
    <row r="4907" spans="1:6" x14ac:dyDescent="0.2">
      <c r="A4907" s="1"/>
      <c r="B4907" s="1"/>
      <c r="C4907" s="1"/>
      <c r="D4907" s="2"/>
      <c r="E4907" s="1"/>
      <c r="F4907" s="1"/>
    </row>
    <row r="4908" spans="1:6" x14ac:dyDescent="0.2">
      <c r="A4908" s="1"/>
      <c r="B4908" s="1"/>
      <c r="C4908" s="1"/>
      <c r="D4908" s="2"/>
      <c r="E4908" s="1"/>
      <c r="F4908" s="1"/>
    </row>
    <row r="4909" spans="1:6" x14ac:dyDescent="0.2">
      <c r="A4909" s="1"/>
      <c r="B4909" s="1"/>
      <c r="C4909" s="1"/>
      <c r="D4909" s="2"/>
      <c r="E4909" s="1"/>
      <c r="F4909" s="1"/>
    </row>
    <row r="4910" spans="1:6" x14ac:dyDescent="0.2">
      <c r="A4910" s="1"/>
      <c r="B4910" s="1"/>
      <c r="C4910" s="1"/>
      <c r="D4910" s="2"/>
      <c r="E4910" s="1"/>
      <c r="F4910" s="1"/>
    </row>
    <row r="4911" spans="1:6" x14ac:dyDescent="0.2">
      <c r="A4911" s="1"/>
      <c r="B4911" s="1"/>
      <c r="C4911" s="1"/>
      <c r="D4911" s="2"/>
      <c r="E4911" s="1"/>
      <c r="F4911" s="1"/>
    </row>
    <row r="4912" spans="1:6" x14ac:dyDescent="0.2">
      <c r="A4912" s="1"/>
      <c r="B4912" s="1"/>
      <c r="C4912" s="1"/>
      <c r="D4912" s="2"/>
      <c r="E4912" s="1"/>
      <c r="F4912" s="1"/>
    </row>
    <row r="4913" spans="1:6" x14ac:dyDescent="0.2">
      <c r="A4913" s="1"/>
      <c r="B4913" s="1"/>
      <c r="C4913" s="1"/>
      <c r="D4913" s="2"/>
      <c r="E4913" s="1"/>
      <c r="F4913" s="1"/>
    </row>
    <row r="4914" spans="1:6" x14ac:dyDescent="0.2">
      <c r="A4914" s="1"/>
      <c r="B4914" s="1"/>
      <c r="C4914" s="1"/>
      <c r="D4914" s="2"/>
      <c r="E4914" s="1"/>
      <c r="F4914" s="1"/>
    </row>
    <row r="4915" spans="1:6" x14ac:dyDescent="0.2">
      <c r="A4915" s="1"/>
      <c r="B4915" s="1"/>
      <c r="C4915" s="1"/>
      <c r="D4915" s="2"/>
      <c r="E4915" s="1"/>
      <c r="F4915" s="1"/>
    </row>
    <row r="4916" spans="1:6" x14ac:dyDescent="0.2">
      <c r="A4916" s="1"/>
      <c r="B4916" s="1"/>
      <c r="C4916" s="1"/>
      <c r="D4916" s="2"/>
      <c r="E4916" s="1"/>
      <c r="F4916" s="1"/>
    </row>
    <row r="4917" spans="1:6" x14ac:dyDescent="0.2">
      <c r="A4917" s="1"/>
      <c r="B4917" s="1"/>
      <c r="C4917" s="1"/>
      <c r="D4917" s="2"/>
      <c r="E4917" s="1"/>
      <c r="F4917" s="1"/>
    </row>
    <row r="4918" spans="1:6" x14ac:dyDescent="0.2">
      <c r="A4918" s="1"/>
      <c r="B4918" s="1"/>
      <c r="C4918" s="1"/>
      <c r="D4918" s="2"/>
      <c r="E4918" s="1"/>
      <c r="F4918" s="1"/>
    </row>
    <row r="4919" spans="1:6" x14ac:dyDescent="0.2">
      <c r="A4919" s="1"/>
      <c r="B4919" s="1"/>
      <c r="C4919" s="1"/>
      <c r="D4919" s="2"/>
      <c r="E4919" s="1"/>
      <c r="F4919" s="1"/>
    </row>
    <row r="4920" spans="1:6" x14ac:dyDescent="0.2">
      <c r="A4920" s="1"/>
      <c r="B4920" s="1"/>
      <c r="C4920" s="1"/>
      <c r="D4920" s="2"/>
      <c r="E4920" s="1"/>
      <c r="F4920" s="1"/>
    </row>
    <row r="4921" spans="1:6" x14ac:dyDescent="0.2">
      <c r="A4921" s="1"/>
      <c r="B4921" s="1"/>
      <c r="C4921" s="1"/>
      <c r="D4921" s="2"/>
      <c r="E4921" s="1"/>
      <c r="F4921" s="1"/>
    </row>
    <row r="4922" spans="1:6" x14ac:dyDescent="0.2">
      <c r="A4922" s="1"/>
      <c r="B4922" s="1"/>
      <c r="C4922" s="1"/>
      <c r="D4922" s="2"/>
      <c r="E4922" s="1"/>
      <c r="F4922" s="1"/>
    </row>
    <row r="4923" spans="1:6" x14ac:dyDescent="0.2">
      <c r="A4923" s="1"/>
      <c r="B4923" s="1"/>
      <c r="C4923" s="1"/>
      <c r="D4923" s="2"/>
      <c r="E4923" s="1"/>
      <c r="F4923" s="1"/>
    </row>
    <row r="4924" spans="1:6" x14ac:dyDescent="0.2">
      <c r="A4924" s="1"/>
      <c r="B4924" s="1"/>
      <c r="C4924" s="1"/>
      <c r="D4924" s="2"/>
      <c r="E4924" s="1"/>
      <c r="F4924" s="1"/>
    </row>
    <row r="4925" spans="1:6" x14ac:dyDescent="0.2">
      <c r="A4925" s="1"/>
      <c r="B4925" s="1"/>
      <c r="C4925" s="1"/>
      <c r="D4925" s="2"/>
      <c r="E4925" s="1"/>
      <c r="F4925" s="1"/>
    </row>
    <row r="4926" spans="1:6" x14ac:dyDescent="0.2">
      <c r="A4926" s="1"/>
      <c r="B4926" s="1"/>
      <c r="C4926" s="1"/>
      <c r="D4926" s="2"/>
      <c r="E4926" s="1"/>
      <c r="F4926" s="1"/>
    </row>
    <row r="4927" spans="1:6" x14ac:dyDescent="0.2">
      <c r="A4927" s="1"/>
      <c r="B4927" s="1"/>
      <c r="C4927" s="1"/>
      <c r="D4927" s="2"/>
      <c r="E4927" s="1"/>
      <c r="F4927" s="1"/>
    </row>
    <row r="4928" spans="1:6" x14ac:dyDescent="0.2">
      <c r="A4928" s="1"/>
      <c r="B4928" s="1"/>
      <c r="C4928" s="1"/>
      <c r="D4928" s="2"/>
      <c r="E4928" s="1"/>
      <c r="F4928" s="1"/>
    </row>
    <row r="4929" spans="1:6" x14ac:dyDescent="0.2">
      <c r="A4929" s="1"/>
      <c r="B4929" s="1"/>
      <c r="C4929" s="1"/>
      <c r="D4929" s="2"/>
      <c r="E4929" s="1"/>
      <c r="F4929" s="1"/>
    </row>
    <row r="4930" spans="1:6" x14ac:dyDescent="0.2">
      <c r="A4930" s="1"/>
      <c r="B4930" s="1"/>
      <c r="C4930" s="1"/>
      <c r="D4930" s="2"/>
      <c r="E4930" s="1"/>
      <c r="F4930" s="1"/>
    </row>
    <row r="4931" spans="1:6" x14ac:dyDescent="0.2">
      <c r="A4931" s="1"/>
      <c r="B4931" s="1"/>
      <c r="C4931" s="1"/>
      <c r="D4931" s="2"/>
      <c r="E4931" s="1"/>
      <c r="F4931" s="1"/>
    </row>
    <row r="4932" spans="1:6" x14ac:dyDescent="0.2">
      <c r="A4932" s="1"/>
      <c r="B4932" s="1"/>
      <c r="C4932" s="1"/>
      <c r="D4932" s="2"/>
      <c r="E4932" s="1"/>
      <c r="F4932" s="1"/>
    </row>
    <row r="4933" spans="1:6" x14ac:dyDescent="0.2">
      <c r="A4933" s="1"/>
      <c r="B4933" s="1"/>
      <c r="C4933" s="1"/>
      <c r="D4933" s="2"/>
      <c r="E4933" s="1"/>
      <c r="F4933" s="1"/>
    </row>
    <row r="4934" spans="1:6" x14ac:dyDescent="0.2">
      <c r="A4934" s="1"/>
      <c r="B4934" s="1"/>
      <c r="C4934" s="1"/>
      <c r="D4934" s="2"/>
      <c r="E4934" s="1"/>
      <c r="F4934" s="1"/>
    </row>
    <row r="4935" spans="1:6" x14ac:dyDescent="0.2">
      <c r="A4935" s="1"/>
      <c r="B4935" s="1"/>
      <c r="C4935" s="1"/>
      <c r="D4935" s="2"/>
      <c r="E4935" s="1"/>
      <c r="F4935" s="1"/>
    </row>
    <row r="4936" spans="1:6" x14ac:dyDescent="0.2">
      <c r="A4936" s="1"/>
      <c r="B4936" s="1"/>
      <c r="C4936" s="1"/>
      <c r="D4936" s="2"/>
      <c r="E4936" s="1"/>
      <c r="F4936" s="1"/>
    </row>
    <row r="4937" spans="1:6" x14ac:dyDescent="0.2">
      <c r="A4937" s="1"/>
      <c r="B4937" s="1"/>
      <c r="C4937" s="1"/>
      <c r="D4937" s="2"/>
      <c r="E4937" s="1"/>
      <c r="F4937" s="1"/>
    </row>
    <row r="4938" spans="1:6" x14ac:dyDescent="0.2">
      <c r="A4938" s="1"/>
      <c r="B4938" s="1"/>
      <c r="C4938" s="1"/>
      <c r="D4938" s="2"/>
      <c r="E4938" s="1"/>
      <c r="F4938" s="1"/>
    </row>
    <row r="4939" spans="1:6" x14ac:dyDescent="0.2">
      <c r="A4939" s="1"/>
      <c r="B4939" s="1"/>
      <c r="C4939" s="1"/>
      <c r="D4939" s="2"/>
      <c r="E4939" s="1"/>
      <c r="F4939" s="1"/>
    </row>
    <row r="4940" spans="1:6" x14ac:dyDescent="0.2">
      <c r="A4940" s="1"/>
      <c r="B4940" s="1"/>
      <c r="C4940" s="1"/>
      <c r="D4940" s="2"/>
      <c r="E4940" s="1"/>
      <c r="F4940" s="1"/>
    </row>
    <row r="4941" spans="1:6" x14ac:dyDescent="0.2">
      <c r="A4941" s="1"/>
      <c r="B4941" s="1"/>
      <c r="C4941" s="1"/>
      <c r="D4941" s="2"/>
      <c r="E4941" s="1"/>
      <c r="F4941" s="1"/>
    </row>
    <row r="4942" spans="1:6" x14ac:dyDescent="0.2">
      <c r="A4942" s="1"/>
      <c r="B4942" s="1"/>
      <c r="C4942" s="1"/>
      <c r="D4942" s="2"/>
      <c r="E4942" s="1"/>
      <c r="F4942" s="1"/>
    </row>
    <row r="4943" spans="1:6" x14ac:dyDescent="0.2">
      <c r="A4943" s="1"/>
      <c r="B4943" s="1"/>
      <c r="C4943" s="1"/>
      <c r="D4943" s="2"/>
      <c r="E4943" s="1"/>
      <c r="F4943" s="1"/>
    </row>
    <row r="4944" spans="1:6" x14ac:dyDescent="0.2">
      <c r="A4944" s="1"/>
      <c r="B4944" s="1"/>
      <c r="C4944" s="1"/>
      <c r="D4944" s="2"/>
      <c r="E4944" s="1"/>
      <c r="F4944" s="1"/>
    </row>
    <row r="4945" spans="1:6" x14ac:dyDescent="0.2">
      <c r="A4945" s="1"/>
      <c r="B4945" s="1"/>
      <c r="C4945" s="1"/>
      <c r="D4945" s="2"/>
      <c r="E4945" s="1"/>
      <c r="F4945" s="1"/>
    </row>
    <row r="4946" spans="1:6" x14ac:dyDescent="0.2">
      <c r="A4946" s="1"/>
      <c r="B4946" s="1"/>
      <c r="C4946" s="1"/>
      <c r="D4946" s="2"/>
      <c r="E4946" s="1"/>
      <c r="F4946" s="1"/>
    </row>
    <row r="4947" spans="1:6" x14ac:dyDescent="0.2">
      <c r="A4947" s="1"/>
      <c r="B4947" s="1"/>
      <c r="C4947" s="1"/>
      <c r="D4947" s="2"/>
      <c r="E4947" s="1"/>
      <c r="F4947" s="1"/>
    </row>
    <row r="4948" spans="1:6" x14ac:dyDescent="0.2">
      <c r="A4948" s="1"/>
      <c r="B4948" s="1"/>
      <c r="C4948" s="1"/>
      <c r="D4948" s="2"/>
      <c r="E4948" s="1"/>
      <c r="F4948" s="1"/>
    </row>
    <row r="4949" spans="1:6" x14ac:dyDescent="0.2">
      <c r="A4949" s="1"/>
      <c r="B4949" s="1"/>
      <c r="C4949" s="1"/>
      <c r="D4949" s="2"/>
      <c r="E4949" s="1"/>
      <c r="F4949" s="1"/>
    </row>
    <row r="4950" spans="1:6" x14ac:dyDescent="0.2">
      <c r="A4950" s="1"/>
      <c r="B4950" s="1"/>
      <c r="C4950" s="1"/>
      <c r="D4950" s="2"/>
      <c r="E4950" s="1"/>
      <c r="F4950" s="1"/>
    </row>
    <row r="4951" spans="1:6" x14ac:dyDescent="0.2">
      <c r="A4951" s="1"/>
      <c r="B4951" s="1"/>
      <c r="C4951" s="1"/>
      <c r="D4951" s="2"/>
      <c r="E4951" s="1"/>
      <c r="F4951" s="1"/>
    </row>
    <row r="4952" spans="1:6" x14ac:dyDescent="0.2">
      <c r="A4952" s="1"/>
      <c r="B4952" s="1"/>
      <c r="C4952" s="1"/>
      <c r="D4952" s="2"/>
      <c r="E4952" s="1"/>
      <c r="F4952" s="1"/>
    </row>
    <row r="4953" spans="1:6" x14ac:dyDescent="0.2">
      <c r="A4953" s="1"/>
      <c r="B4953" s="1"/>
      <c r="C4953" s="1"/>
      <c r="D4953" s="2"/>
      <c r="E4953" s="1"/>
      <c r="F4953" s="1"/>
    </row>
    <row r="4954" spans="1:6" x14ac:dyDescent="0.2">
      <c r="A4954" s="1"/>
      <c r="B4954" s="1"/>
      <c r="C4954" s="1"/>
      <c r="D4954" s="2"/>
      <c r="E4954" s="1"/>
      <c r="F4954" s="1"/>
    </row>
    <row r="4955" spans="1:6" x14ac:dyDescent="0.2">
      <c r="A4955" s="1"/>
      <c r="B4955" s="1"/>
      <c r="C4955" s="1"/>
      <c r="D4955" s="2"/>
      <c r="E4955" s="1"/>
      <c r="F4955" s="1"/>
    </row>
    <row r="4956" spans="1:6" x14ac:dyDescent="0.2">
      <c r="A4956" s="1"/>
      <c r="B4956" s="1"/>
      <c r="C4956" s="1"/>
      <c r="D4956" s="2"/>
      <c r="E4956" s="1"/>
      <c r="F4956" s="1"/>
    </row>
    <row r="4957" spans="1:6" x14ac:dyDescent="0.2">
      <c r="A4957" s="1"/>
      <c r="B4957" s="1"/>
      <c r="C4957" s="1"/>
      <c r="D4957" s="2"/>
      <c r="E4957" s="1"/>
      <c r="F4957" s="1"/>
    </row>
    <row r="4958" spans="1:6" x14ac:dyDescent="0.2">
      <c r="A4958" s="1"/>
      <c r="B4958" s="1"/>
      <c r="C4958" s="1"/>
      <c r="D4958" s="2"/>
      <c r="E4958" s="1"/>
      <c r="F4958" s="1"/>
    </row>
    <row r="4959" spans="1:6" x14ac:dyDescent="0.2">
      <c r="A4959" s="1"/>
      <c r="B4959" s="1"/>
      <c r="C4959" s="1"/>
      <c r="D4959" s="2"/>
      <c r="E4959" s="1"/>
      <c r="F4959" s="1"/>
    </row>
    <row r="4960" spans="1:6" x14ac:dyDescent="0.2">
      <c r="A4960" s="1"/>
      <c r="B4960" s="1"/>
      <c r="C4960" s="1"/>
      <c r="D4960" s="2"/>
      <c r="E4960" s="1"/>
      <c r="F4960" s="1"/>
    </row>
    <row r="4961" spans="1:6" x14ac:dyDescent="0.2">
      <c r="A4961" s="1"/>
      <c r="B4961" s="1"/>
      <c r="C4961" s="1"/>
      <c r="D4961" s="2"/>
      <c r="E4961" s="1"/>
      <c r="F4961" s="1"/>
    </row>
    <row r="4962" spans="1:6" x14ac:dyDescent="0.2">
      <c r="A4962" s="1"/>
      <c r="B4962" s="1"/>
      <c r="C4962" s="1"/>
      <c r="D4962" s="2"/>
      <c r="E4962" s="1"/>
      <c r="F4962" s="1"/>
    </row>
    <row r="4963" spans="1:6" x14ac:dyDescent="0.2">
      <c r="A4963" s="1"/>
      <c r="B4963" s="1"/>
      <c r="C4963" s="1"/>
      <c r="D4963" s="2"/>
      <c r="E4963" s="1"/>
      <c r="F4963" s="1"/>
    </row>
    <row r="4964" spans="1:6" x14ac:dyDescent="0.2">
      <c r="A4964" s="1"/>
      <c r="B4964" s="1"/>
      <c r="C4964" s="1"/>
      <c r="D4964" s="2"/>
      <c r="E4964" s="1"/>
      <c r="F4964" s="1"/>
    </row>
    <row r="4965" spans="1:6" x14ac:dyDescent="0.2">
      <c r="A4965" s="1"/>
      <c r="B4965" s="1"/>
      <c r="C4965" s="1"/>
      <c r="D4965" s="2"/>
      <c r="E4965" s="1"/>
      <c r="F4965" s="1"/>
    </row>
    <row r="4966" spans="1:6" x14ac:dyDescent="0.2">
      <c r="A4966" s="1"/>
      <c r="B4966" s="1"/>
      <c r="C4966" s="1"/>
      <c r="D4966" s="2"/>
      <c r="E4966" s="1"/>
      <c r="F4966" s="1"/>
    </row>
    <row r="4967" spans="1:6" x14ac:dyDescent="0.2">
      <c r="A4967" s="1"/>
      <c r="B4967" s="1"/>
      <c r="C4967" s="1"/>
      <c r="D4967" s="2"/>
      <c r="E4967" s="1"/>
      <c r="F4967" s="1"/>
    </row>
    <row r="4968" spans="1:6" x14ac:dyDescent="0.2">
      <c r="A4968" s="1"/>
      <c r="B4968" s="1"/>
      <c r="C4968" s="1"/>
      <c r="D4968" s="2"/>
      <c r="E4968" s="1"/>
      <c r="F4968" s="1"/>
    </row>
    <row r="4969" spans="1:6" x14ac:dyDescent="0.2">
      <c r="A4969" s="1"/>
      <c r="B4969" s="1"/>
      <c r="C4969" s="1"/>
      <c r="D4969" s="2"/>
      <c r="E4969" s="1"/>
      <c r="F4969" s="1"/>
    </row>
    <row r="4970" spans="1:6" x14ac:dyDescent="0.2">
      <c r="A4970" s="1"/>
      <c r="B4970" s="1"/>
      <c r="C4970" s="1"/>
      <c r="D4970" s="2"/>
      <c r="E4970" s="1"/>
      <c r="F4970" s="1"/>
    </row>
    <row r="4971" spans="1:6" x14ac:dyDescent="0.2">
      <c r="A4971" s="1"/>
      <c r="B4971" s="1"/>
      <c r="C4971" s="1"/>
      <c r="D4971" s="2"/>
      <c r="E4971" s="1"/>
      <c r="F4971" s="1"/>
    </row>
    <row r="4972" spans="1:6" x14ac:dyDescent="0.2">
      <c r="A4972" s="1"/>
      <c r="B4972" s="1"/>
      <c r="C4972" s="1"/>
      <c r="D4972" s="2"/>
      <c r="E4972" s="1"/>
      <c r="F4972" s="1"/>
    </row>
    <row r="4973" spans="1:6" x14ac:dyDescent="0.2">
      <c r="A4973" s="1"/>
      <c r="B4973" s="1"/>
      <c r="C4973" s="1"/>
      <c r="D4973" s="2"/>
      <c r="E4973" s="1"/>
      <c r="F4973" s="1"/>
    </row>
    <row r="4974" spans="1:6" x14ac:dyDescent="0.2">
      <c r="A4974" s="1"/>
      <c r="B4974" s="1"/>
      <c r="C4974" s="1"/>
      <c r="D4974" s="2"/>
      <c r="E4974" s="1"/>
      <c r="F4974" s="1"/>
    </row>
    <row r="4975" spans="1:6" x14ac:dyDescent="0.2">
      <c r="A4975" s="1"/>
      <c r="B4975" s="1"/>
      <c r="C4975" s="1"/>
      <c r="D4975" s="2"/>
      <c r="E4975" s="1"/>
      <c r="F4975" s="1"/>
    </row>
    <row r="4976" spans="1:6" x14ac:dyDescent="0.2">
      <c r="A4976" s="1"/>
      <c r="B4976" s="1"/>
      <c r="C4976" s="1"/>
      <c r="D4976" s="2"/>
      <c r="E4976" s="1"/>
      <c r="F4976" s="1"/>
    </row>
    <row r="4977" spans="1:6" x14ac:dyDescent="0.2">
      <c r="A4977" s="1"/>
      <c r="B4977" s="1"/>
      <c r="C4977" s="1"/>
      <c r="D4977" s="2"/>
      <c r="E4977" s="1"/>
      <c r="F4977" s="1"/>
    </row>
    <row r="4978" spans="1:6" x14ac:dyDescent="0.2">
      <c r="A4978" s="1"/>
      <c r="B4978" s="1"/>
      <c r="C4978" s="1"/>
      <c r="D4978" s="2"/>
      <c r="E4978" s="1"/>
      <c r="F4978" s="1"/>
    </row>
    <row r="4979" spans="1:6" x14ac:dyDescent="0.2">
      <c r="A4979" s="1"/>
      <c r="B4979" s="1"/>
      <c r="C4979" s="1"/>
      <c r="D4979" s="2"/>
      <c r="E4979" s="1"/>
      <c r="F4979" s="1"/>
    </row>
    <row r="4980" spans="1:6" x14ac:dyDescent="0.2">
      <c r="A4980" s="1"/>
      <c r="B4980" s="1"/>
      <c r="C4980" s="1"/>
      <c r="D4980" s="2"/>
      <c r="E4980" s="1"/>
      <c r="F4980" s="1"/>
    </row>
    <row r="4981" spans="1:6" x14ac:dyDescent="0.2">
      <c r="A4981" s="1"/>
      <c r="B4981" s="1"/>
      <c r="C4981" s="1"/>
      <c r="D4981" s="2"/>
      <c r="E4981" s="1"/>
      <c r="F4981" s="1"/>
    </row>
    <row r="4982" spans="1:6" x14ac:dyDescent="0.2">
      <c r="A4982" s="1"/>
      <c r="B4982" s="1"/>
      <c r="C4982" s="1"/>
      <c r="D4982" s="2"/>
      <c r="E4982" s="1"/>
      <c r="F4982" s="1"/>
    </row>
    <row r="4983" spans="1:6" x14ac:dyDescent="0.2">
      <c r="A4983" s="1"/>
      <c r="B4983" s="1"/>
      <c r="C4983" s="1"/>
      <c r="D4983" s="2"/>
      <c r="E4983" s="1"/>
      <c r="F4983" s="1"/>
    </row>
    <row r="4984" spans="1:6" x14ac:dyDescent="0.2">
      <c r="A4984" s="1"/>
      <c r="B4984" s="1"/>
      <c r="C4984" s="1"/>
      <c r="D4984" s="2"/>
      <c r="E4984" s="1"/>
      <c r="F4984" s="1"/>
    </row>
    <row r="4985" spans="1:6" x14ac:dyDescent="0.2">
      <c r="A4985" s="1"/>
      <c r="B4985" s="1"/>
      <c r="C4985" s="1"/>
      <c r="D4985" s="2"/>
      <c r="E4985" s="1"/>
      <c r="F4985" s="1"/>
    </row>
    <row r="4986" spans="1:6" x14ac:dyDescent="0.2">
      <c r="A4986" s="1"/>
      <c r="B4986" s="1"/>
      <c r="C4986" s="1"/>
      <c r="D4986" s="2"/>
      <c r="E4986" s="1"/>
      <c r="F4986" s="1"/>
    </row>
    <row r="4987" spans="1:6" x14ac:dyDescent="0.2">
      <c r="A4987" s="1"/>
      <c r="B4987" s="1"/>
      <c r="C4987" s="1"/>
      <c r="D4987" s="2"/>
      <c r="E4987" s="1"/>
      <c r="F4987" s="1"/>
    </row>
    <row r="4988" spans="1:6" x14ac:dyDescent="0.2">
      <c r="A4988" s="1"/>
      <c r="B4988" s="1"/>
      <c r="C4988" s="1"/>
      <c r="D4988" s="2"/>
      <c r="E4988" s="1"/>
      <c r="F4988" s="1"/>
    </row>
    <row r="4989" spans="1:6" x14ac:dyDescent="0.2">
      <c r="A4989" s="1"/>
      <c r="B4989" s="1"/>
      <c r="C4989" s="1"/>
      <c r="D4989" s="2"/>
      <c r="E4989" s="1"/>
      <c r="F4989" s="1"/>
    </row>
    <row r="4990" spans="1:6" x14ac:dyDescent="0.2">
      <c r="A4990" s="1"/>
      <c r="B4990" s="1"/>
      <c r="C4990" s="1"/>
      <c r="D4990" s="2"/>
      <c r="E4990" s="1"/>
      <c r="F4990" s="1"/>
    </row>
    <row r="4991" spans="1:6" x14ac:dyDescent="0.2">
      <c r="A4991" s="1"/>
      <c r="B4991" s="1"/>
      <c r="C4991" s="1"/>
      <c r="D4991" s="2"/>
      <c r="E4991" s="1"/>
      <c r="F4991" s="1"/>
    </row>
    <row r="4992" spans="1:6" x14ac:dyDescent="0.2">
      <c r="A4992" s="1"/>
      <c r="B4992" s="1"/>
      <c r="C4992" s="1"/>
      <c r="D4992" s="2"/>
      <c r="E4992" s="1"/>
      <c r="F4992" s="1"/>
    </row>
    <row r="4993" spans="1:6" x14ac:dyDescent="0.2">
      <c r="A4993" s="1"/>
      <c r="B4993" s="1"/>
      <c r="C4993" s="1"/>
      <c r="D4993" s="2"/>
      <c r="E4993" s="1"/>
      <c r="F4993" s="1"/>
    </row>
    <row r="4994" spans="1:6" x14ac:dyDescent="0.2">
      <c r="A4994" s="1"/>
      <c r="B4994" s="1"/>
      <c r="C4994" s="1"/>
      <c r="D4994" s="2"/>
      <c r="E4994" s="1"/>
      <c r="F4994" s="1"/>
    </row>
    <row r="4995" spans="1:6" x14ac:dyDescent="0.2">
      <c r="A4995" s="1"/>
      <c r="B4995" s="1"/>
      <c r="C4995" s="1"/>
      <c r="D4995" s="2"/>
      <c r="E4995" s="1"/>
      <c r="F4995" s="1"/>
    </row>
    <row r="4996" spans="1:6" x14ac:dyDescent="0.2">
      <c r="A4996" s="1"/>
      <c r="B4996" s="1"/>
      <c r="C4996" s="1"/>
      <c r="D4996" s="2"/>
      <c r="E4996" s="1"/>
      <c r="F4996" s="1"/>
    </row>
    <row r="4997" spans="1:6" x14ac:dyDescent="0.2">
      <c r="A4997" s="1"/>
      <c r="B4997" s="1"/>
      <c r="C4997" s="1"/>
      <c r="D4997" s="2"/>
      <c r="E4997" s="1"/>
      <c r="F4997" s="1"/>
    </row>
    <row r="4998" spans="1:6" x14ac:dyDescent="0.2">
      <c r="A4998" s="1"/>
      <c r="B4998" s="1"/>
      <c r="C4998" s="1"/>
      <c r="D4998" s="2"/>
      <c r="E4998" s="1"/>
      <c r="F4998" s="1"/>
    </row>
    <row r="4999" spans="1:6" x14ac:dyDescent="0.2">
      <c r="A4999" s="1"/>
      <c r="B4999" s="1"/>
      <c r="C4999" s="1"/>
      <c r="D4999" s="2"/>
      <c r="E4999" s="1"/>
      <c r="F4999" s="1"/>
    </row>
    <row r="5000" spans="1:6" x14ac:dyDescent="0.2">
      <c r="A5000" s="1"/>
      <c r="B5000" s="1"/>
      <c r="C5000" s="1"/>
      <c r="D5000" s="2"/>
      <c r="E5000" s="1"/>
      <c r="F5000" s="1"/>
    </row>
    <row r="5001" spans="1:6" x14ac:dyDescent="0.2">
      <c r="A5001" s="1"/>
      <c r="B5001" s="1"/>
      <c r="C5001" s="1"/>
      <c r="D5001" s="2"/>
      <c r="E5001" s="1"/>
      <c r="F5001" s="1"/>
    </row>
    <row r="5002" spans="1:6" x14ac:dyDescent="0.2">
      <c r="A5002" s="1"/>
      <c r="B5002" s="1"/>
      <c r="C5002" s="1"/>
      <c r="D5002" s="2"/>
      <c r="E5002" s="1"/>
      <c r="F5002" s="1"/>
    </row>
    <row r="5003" spans="1:6" x14ac:dyDescent="0.2">
      <c r="A5003" s="1"/>
      <c r="B5003" s="1"/>
      <c r="C5003" s="1"/>
      <c r="D5003" s="2"/>
      <c r="E5003" s="1"/>
      <c r="F5003" s="1"/>
    </row>
    <row r="5004" spans="1:6" x14ac:dyDescent="0.2">
      <c r="A5004" s="1"/>
      <c r="B5004" s="1"/>
      <c r="C5004" s="1"/>
      <c r="D5004" s="2"/>
      <c r="E5004" s="1"/>
      <c r="F5004" s="1"/>
    </row>
    <row r="5005" spans="1:6" x14ac:dyDescent="0.2">
      <c r="A5005" s="1"/>
      <c r="B5005" s="1"/>
      <c r="C5005" s="1"/>
      <c r="D5005" s="2"/>
      <c r="E5005" s="1"/>
      <c r="F5005" s="1"/>
    </row>
    <row r="5006" spans="1:6" x14ac:dyDescent="0.2">
      <c r="A5006" s="1"/>
      <c r="B5006" s="1"/>
      <c r="C5006" s="1"/>
      <c r="D5006" s="2"/>
      <c r="E5006" s="1"/>
      <c r="F5006" s="1"/>
    </row>
    <row r="5007" spans="1:6" x14ac:dyDescent="0.2">
      <c r="A5007" s="1"/>
      <c r="B5007" s="1"/>
      <c r="C5007" s="1"/>
      <c r="D5007" s="2"/>
      <c r="E5007" s="1"/>
      <c r="F5007" s="1"/>
    </row>
    <row r="5008" spans="1:6" x14ac:dyDescent="0.2">
      <c r="A5008" s="1"/>
      <c r="B5008" s="1"/>
      <c r="C5008" s="1"/>
      <c r="D5008" s="2"/>
      <c r="E5008" s="1"/>
      <c r="F5008" s="1"/>
    </row>
    <row r="5009" spans="1:6" x14ac:dyDescent="0.2">
      <c r="A5009" s="1"/>
      <c r="B5009" s="1"/>
      <c r="C5009" s="1"/>
      <c r="D5009" s="2"/>
      <c r="E5009" s="1"/>
      <c r="F5009" s="1"/>
    </row>
    <row r="5010" spans="1:6" x14ac:dyDescent="0.2">
      <c r="A5010" s="1"/>
      <c r="B5010" s="1"/>
      <c r="C5010" s="1"/>
      <c r="D5010" s="2"/>
      <c r="E5010" s="1"/>
      <c r="F5010" s="1"/>
    </row>
    <row r="5011" spans="1:6" x14ac:dyDescent="0.2">
      <c r="A5011" s="1"/>
      <c r="B5011" s="1"/>
      <c r="C5011" s="1"/>
      <c r="D5011" s="2"/>
      <c r="E5011" s="1"/>
      <c r="F5011" s="1"/>
    </row>
    <row r="5012" spans="1:6" x14ac:dyDescent="0.2">
      <c r="A5012" s="1"/>
      <c r="B5012" s="1"/>
      <c r="C5012" s="1"/>
      <c r="D5012" s="2"/>
      <c r="E5012" s="1"/>
      <c r="F5012" s="1"/>
    </row>
    <row r="5013" spans="1:6" x14ac:dyDescent="0.2">
      <c r="A5013" s="1"/>
      <c r="B5013" s="1"/>
      <c r="C5013" s="1"/>
      <c r="D5013" s="2"/>
      <c r="E5013" s="1"/>
      <c r="F5013" s="1"/>
    </row>
    <row r="5014" spans="1:6" x14ac:dyDescent="0.2">
      <c r="A5014" s="1"/>
      <c r="B5014" s="1"/>
      <c r="C5014" s="1"/>
      <c r="D5014" s="2"/>
      <c r="E5014" s="1"/>
      <c r="F5014" s="1"/>
    </row>
    <row r="5015" spans="1:6" x14ac:dyDescent="0.2">
      <c r="A5015" s="1"/>
      <c r="B5015" s="1"/>
      <c r="C5015" s="1"/>
      <c r="D5015" s="2"/>
      <c r="E5015" s="1"/>
      <c r="F5015" s="1"/>
    </row>
    <row r="5016" spans="1:6" x14ac:dyDescent="0.2">
      <c r="A5016" s="1"/>
      <c r="B5016" s="1"/>
      <c r="C5016" s="1"/>
      <c r="D5016" s="2"/>
      <c r="E5016" s="1"/>
      <c r="F5016" s="1"/>
    </row>
    <row r="5017" spans="1:6" x14ac:dyDescent="0.2">
      <c r="A5017" s="1"/>
      <c r="B5017" s="1"/>
      <c r="C5017" s="1"/>
      <c r="D5017" s="2"/>
      <c r="E5017" s="1"/>
      <c r="F5017" s="1"/>
    </row>
    <row r="5018" spans="1:6" x14ac:dyDescent="0.2">
      <c r="A5018" s="1"/>
      <c r="B5018" s="1"/>
      <c r="C5018" s="1"/>
      <c r="D5018" s="2"/>
      <c r="E5018" s="1"/>
      <c r="F5018" s="1"/>
    </row>
    <row r="5019" spans="1:6" x14ac:dyDescent="0.2">
      <c r="A5019" s="1"/>
      <c r="B5019" s="1"/>
      <c r="C5019" s="1"/>
      <c r="D5019" s="2"/>
      <c r="E5019" s="1"/>
      <c r="F5019" s="1"/>
    </row>
    <row r="5020" spans="1:6" x14ac:dyDescent="0.2">
      <c r="A5020" s="1"/>
      <c r="B5020" s="1"/>
      <c r="C5020" s="1"/>
      <c r="D5020" s="2"/>
      <c r="E5020" s="1"/>
      <c r="F5020" s="1"/>
    </row>
    <row r="5021" spans="1:6" x14ac:dyDescent="0.2">
      <c r="A5021" s="1"/>
      <c r="B5021" s="1"/>
      <c r="C5021" s="1"/>
      <c r="D5021" s="2"/>
      <c r="E5021" s="1"/>
      <c r="F5021" s="1"/>
    </row>
    <row r="5022" spans="1:6" x14ac:dyDescent="0.2">
      <c r="A5022" s="1"/>
      <c r="B5022" s="1"/>
      <c r="C5022" s="1"/>
      <c r="D5022" s="2"/>
      <c r="E5022" s="1"/>
      <c r="F5022" s="1"/>
    </row>
    <row r="5023" spans="1:6" x14ac:dyDescent="0.2">
      <c r="A5023" s="1"/>
      <c r="B5023" s="1"/>
      <c r="C5023" s="1"/>
      <c r="D5023" s="2"/>
      <c r="E5023" s="1"/>
      <c r="F5023" s="1"/>
    </row>
    <row r="5024" spans="1:6" x14ac:dyDescent="0.2">
      <c r="A5024" s="1"/>
      <c r="B5024" s="1"/>
      <c r="C5024" s="1"/>
      <c r="D5024" s="2"/>
      <c r="E5024" s="1"/>
      <c r="F5024" s="1"/>
    </row>
    <row r="5025" spans="1:6" x14ac:dyDescent="0.2">
      <c r="A5025" s="1"/>
      <c r="B5025" s="1"/>
      <c r="C5025" s="1"/>
      <c r="D5025" s="2"/>
      <c r="E5025" s="1"/>
      <c r="F5025" s="1"/>
    </row>
    <row r="5026" spans="1:6" x14ac:dyDescent="0.2">
      <c r="A5026" s="1"/>
      <c r="B5026" s="1"/>
      <c r="C5026" s="1"/>
      <c r="D5026" s="2"/>
      <c r="E5026" s="1"/>
      <c r="F5026" s="1"/>
    </row>
    <row r="5027" spans="1:6" x14ac:dyDescent="0.2">
      <c r="A5027" s="1"/>
      <c r="B5027" s="1"/>
      <c r="C5027" s="1"/>
      <c r="D5027" s="2"/>
      <c r="E5027" s="1"/>
      <c r="F5027" s="1"/>
    </row>
    <row r="5028" spans="1:6" x14ac:dyDescent="0.2">
      <c r="A5028" s="1"/>
      <c r="B5028" s="1"/>
      <c r="C5028" s="1"/>
      <c r="D5028" s="2"/>
      <c r="E5028" s="1"/>
      <c r="F5028" s="1"/>
    </row>
    <row r="5029" spans="1:6" x14ac:dyDescent="0.2">
      <c r="A5029" s="1"/>
      <c r="B5029" s="1"/>
      <c r="C5029" s="1"/>
      <c r="D5029" s="2"/>
      <c r="E5029" s="1"/>
      <c r="F5029" s="1"/>
    </row>
    <row r="5030" spans="1:6" x14ac:dyDescent="0.2">
      <c r="A5030" s="1"/>
      <c r="B5030" s="1"/>
      <c r="C5030" s="1"/>
      <c r="D5030" s="2"/>
      <c r="E5030" s="1"/>
      <c r="F5030" s="1"/>
    </row>
    <row r="5031" spans="1:6" x14ac:dyDescent="0.2">
      <c r="A5031" s="1"/>
      <c r="B5031" s="1"/>
      <c r="C5031" s="1"/>
      <c r="D5031" s="2"/>
      <c r="E5031" s="1"/>
      <c r="F5031" s="1"/>
    </row>
    <row r="5032" spans="1:6" x14ac:dyDescent="0.2">
      <c r="A5032" s="1"/>
      <c r="B5032" s="1"/>
      <c r="C5032" s="1"/>
      <c r="D5032" s="2"/>
      <c r="E5032" s="1"/>
      <c r="F5032" s="1"/>
    </row>
    <row r="5033" spans="1:6" x14ac:dyDescent="0.2">
      <c r="A5033" s="1"/>
      <c r="B5033" s="1"/>
      <c r="C5033" s="1"/>
      <c r="D5033" s="2"/>
      <c r="E5033" s="1"/>
      <c r="F5033" s="1"/>
    </row>
    <row r="5034" spans="1:6" x14ac:dyDescent="0.2">
      <c r="A5034" s="1"/>
      <c r="B5034" s="1"/>
      <c r="C5034" s="1"/>
      <c r="D5034" s="2"/>
      <c r="E5034" s="1"/>
      <c r="F5034" s="1"/>
    </row>
    <row r="5035" spans="1:6" x14ac:dyDescent="0.2">
      <c r="A5035" s="1"/>
      <c r="B5035" s="1"/>
      <c r="C5035" s="1"/>
      <c r="D5035" s="2"/>
      <c r="E5035" s="1"/>
      <c r="F5035" s="1"/>
    </row>
    <row r="5036" spans="1:6" x14ac:dyDescent="0.2">
      <c r="A5036" s="1"/>
      <c r="B5036" s="1"/>
      <c r="C5036" s="1"/>
      <c r="D5036" s="2"/>
      <c r="E5036" s="1"/>
      <c r="F5036" s="1"/>
    </row>
    <row r="5037" spans="1:6" x14ac:dyDescent="0.2">
      <c r="A5037" s="1"/>
      <c r="B5037" s="1"/>
      <c r="C5037" s="1"/>
      <c r="D5037" s="2"/>
      <c r="E5037" s="1"/>
      <c r="F5037" s="1"/>
    </row>
    <row r="5038" spans="1:6" x14ac:dyDescent="0.2">
      <c r="A5038" s="1"/>
      <c r="B5038" s="1"/>
      <c r="C5038" s="1"/>
      <c r="D5038" s="2"/>
      <c r="E5038" s="1"/>
      <c r="F5038" s="1"/>
    </row>
    <row r="5039" spans="1:6" x14ac:dyDescent="0.2">
      <c r="A5039" s="1"/>
      <c r="B5039" s="1"/>
      <c r="C5039" s="1"/>
      <c r="D5039" s="2"/>
      <c r="E5039" s="1"/>
      <c r="F5039" s="1"/>
    </row>
    <row r="5040" spans="1:6" x14ac:dyDescent="0.2">
      <c r="A5040" s="1"/>
      <c r="B5040" s="1"/>
      <c r="C5040" s="1"/>
      <c r="D5040" s="2"/>
      <c r="E5040" s="1"/>
      <c r="F5040" s="1"/>
    </row>
    <row r="5041" spans="1:6" x14ac:dyDescent="0.2">
      <c r="A5041" s="1"/>
      <c r="B5041" s="1"/>
      <c r="C5041" s="1"/>
      <c r="D5041" s="2"/>
      <c r="E5041" s="1"/>
      <c r="F5041" s="1"/>
    </row>
    <row r="5042" spans="1:6" x14ac:dyDescent="0.2">
      <c r="A5042" s="1"/>
      <c r="B5042" s="1"/>
      <c r="C5042" s="1"/>
      <c r="D5042" s="2"/>
      <c r="E5042" s="1"/>
      <c r="F5042" s="1"/>
    </row>
    <row r="5043" spans="1:6" x14ac:dyDescent="0.2">
      <c r="A5043" s="1"/>
      <c r="B5043" s="1"/>
      <c r="C5043" s="1"/>
      <c r="D5043" s="2"/>
      <c r="E5043" s="1"/>
      <c r="F5043" s="1"/>
    </row>
    <row r="5044" spans="1:6" x14ac:dyDescent="0.2">
      <c r="A5044" s="1"/>
      <c r="B5044" s="1"/>
      <c r="C5044" s="1"/>
      <c r="D5044" s="2"/>
      <c r="E5044" s="1"/>
      <c r="F5044" s="1"/>
    </row>
    <row r="5045" spans="1:6" x14ac:dyDescent="0.2">
      <c r="A5045" s="1"/>
      <c r="B5045" s="1"/>
      <c r="C5045" s="1"/>
      <c r="D5045" s="2"/>
      <c r="E5045" s="1"/>
      <c r="F5045" s="1"/>
    </row>
    <row r="5046" spans="1:6" x14ac:dyDescent="0.2">
      <c r="A5046" s="1"/>
      <c r="B5046" s="1"/>
      <c r="C5046" s="1"/>
      <c r="D5046" s="2"/>
      <c r="E5046" s="1"/>
      <c r="F5046" s="1"/>
    </row>
    <row r="5047" spans="1:6" x14ac:dyDescent="0.2">
      <c r="A5047" s="1"/>
      <c r="B5047" s="1"/>
      <c r="C5047" s="1"/>
      <c r="D5047" s="2"/>
      <c r="E5047" s="1"/>
      <c r="F5047" s="1"/>
    </row>
    <row r="5048" spans="1:6" x14ac:dyDescent="0.2">
      <c r="A5048" s="1"/>
      <c r="B5048" s="1"/>
      <c r="C5048" s="1"/>
      <c r="D5048" s="2"/>
      <c r="E5048" s="1"/>
      <c r="F5048" s="1"/>
    </row>
    <row r="5049" spans="1:6" x14ac:dyDescent="0.2">
      <c r="A5049" s="1"/>
      <c r="B5049" s="1"/>
      <c r="C5049" s="1"/>
      <c r="D5049" s="2"/>
      <c r="E5049" s="1"/>
      <c r="F5049" s="1"/>
    </row>
    <row r="5050" spans="1:6" x14ac:dyDescent="0.2">
      <c r="A5050" s="1"/>
      <c r="B5050" s="1"/>
      <c r="C5050" s="1"/>
      <c r="D5050" s="2"/>
      <c r="E5050" s="1"/>
      <c r="F5050" s="1"/>
    </row>
    <row r="5051" spans="1:6" x14ac:dyDescent="0.2">
      <c r="A5051" s="1"/>
      <c r="B5051" s="1"/>
      <c r="C5051" s="1"/>
      <c r="D5051" s="2"/>
      <c r="E5051" s="1"/>
      <c r="F5051" s="1"/>
    </row>
    <row r="5052" spans="1:6" x14ac:dyDescent="0.2">
      <c r="A5052" s="1"/>
      <c r="B5052" s="1"/>
      <c r="C5052" s="1"/>
      <c r="D5052" s="2"/>
      <c r="E5052" s="1"/>
      <c r="F5052" s="1"/>
    </row>
    <row r="5053" spans="1:6" x14ac:dyDescent="0.2">
      <c r="A5053" s="1"/>
      <c r="B5053" s="1"/>
      <c r="C5053" s="1"/>
      <c r="D5053" s="2"/>
      <c r="E5053" s="1"/>
      <c r="F5053" s="1"/>
    </row>
    <row r="5054" spans="1:6" x14ac:dyDescent="0.2">
      <c r="A5054" s="1"/>
      <c r="B5054" s="1"/>
      <c r="C5054" s="1"/>
      <c r="D5054" s="2"/>
      <c r="E5054" s="1"/>
      <c r="F5054" s="1"/>
    </row>
    <row r="5055" spans="1:6" x14ac:dyDescent="0.2">
      <c r="A5055" s="1"/>
      <c r="B5055" s="1"/>
      <c r="C5055" s="1"/>
      <c r="D5055" s="2"/>
      <c r="E5055" s="1"/>
      <c r="F5055" s="1"/>
    </row>
    <row r="5056" spans="1:6" x14ac:dyDescent="0.2">
      <c r="A5056" s="1"/>
      <c r="B5056" s="1"/>
      <c r="C5056" s="1"/>
      <c r="D5056" s="2"/>
      <c r="E5056" s="1"/>
      <c r="F5056" s="1"/>
    </row>
    <row r="5057" spans="1:6" x14ac:dyDescent="0.2">
      <c r="A5057" s="1"/>
      <c r="B5057" s="1"/>
      <c r="C5057" s="1"/>
      <c r="D5057" s="2"/>
      <c r="E5057" s="1"/>
      <c r="F5057" s="1"/>
    </row>
    <row r="5058" spans="1:6" x14ac:dyDescent="0.2">
      <c r="A5058" s="1"/>
      <c r="B5058" s="1"/>
      <c r="C5058" s="1"/>
      <c r="D5058" s="2"/>
      <c r="E5058" s="1"/>
      <c r="F5058" s="1"/>
    </row>
    <row r="5059" spans="1:6" x14ac:dyDescent="0.2">
      <c r="A5059" s="1"/>
      <c r="B5059" s="1"/>
      <c r="C5059" s="1"/>
      <c r="D5059" s="2"/>
      <c r="E5059" s="1"/>
      <c r="F5059" s="1"/>
    </row>
    <row r="5060" spans="1:6" x14ac:dyDescent="0.2">
      <c r="A5060" s="1"/>
      <c r="B5060" s="1"/>
      <c r="C5060" s="1"/>
      <c r="D5060" s="2"/>
      <c r="E5060" s="1"/>
      <c r="F5060" s="1"/>
    </row>
    <row r="5061" spans="1:6" x14ac:dyDescent="0.2">
      <c r="A5061" s="1"/>
      <c r="B5061" s="1"/>
      <c r="C5061" s="1"/>
      <c r="D5061" s="2"/>
      <c r="E5061" s="1"/>
      <c r="F5061" s="1"/>
    </row>
    <row r="5062" spans="1:6" x14ac:dyDescent="0.2">
      <c r="A5062" s="1"/>
      <c r="B5062" s="1"/>
      <c r="C5062" s="1"/>
      <c r="D5062" s="2"/>
      <c r="E5062" s="1"/>
      <c r="F5062" s="1"/>
    </row>
    <row r="5063" spans="1:6" x14ac:dyDescent="0.2">
      <c r="A5063" s="1"/>
      <c r="B5063" s="1"/>
      <c r="C5063" s="1"/>
      <c r="D5063" s="2"/>
      <c r="E5063" s="1"/>
      <c r="F5063" s="1"/>
    </row>
    <row r="5064" spans="1:6" x14ac:dyDescent="0.2">
      <c r="A5064" s="1"/>
      <c r="B5064" s="1"/>
      <c r="C5064" s="1"/>
      <c r="D5064" s="2"/>
      <c r="E5064" s="1"/>
      <c r="F5064" s="1"/>
    </row>
    <row r="5065" spans="1:6" x14ac:dyDescent="0.2">
      <c r="A5065" s="1"/>
      <c r="B5065" s="1"/>
      <c r="C5065" s="1"/>
      <c r="D5065" s="2"/>
      <c r="E5065" s="1"/>
      <c r="F5065" s="1"/>
    </row>
    <row r="5066" spans="1:6" x14ac:dyDescent="0.2">
      <c r="A5066" s="1"/>
      <c r="B5066" s="1"/>
      <c r="C5066" s="1"/>
      <c r="D5066" s="2"/>
      <c r="E5066" s="1"/>
      <c r="F5066" s="1"/>
    </row>
    <row r="5067" spans="1:6" x14ac:dyDescent="0.2">
      <c r="A5067" s="1"/>
      <c r="B5067" s="1"/>
      <c r="C5067" s="1"/>
      <c r="D5067" s="2"/>
      <c r="E5067" s="1"/>
      <c r="F5067" s="1"/>
    </row>
    <row r="5068" spans="1:6" x14ac:dyDescent="0.2">
      <c r="A5068" s="1"/>
      <c r="B5068" s="1"/>
      <c r="C5068" s="1"/>
      <c r="D5068" s="2"/>
      <c r="E5068" s="1"/>
      <c r="F5068" s="1"/>
    </row>
    <row r="5069" spans="1:6" x14ac:dyDescent="0.2">
      <c r="A5069" s="1"/>
      <c r="B5069" s="1"/>
      <c r="C5069" s="1"/>
      <c r="D5069" s="2"/>
      <c r="E5069" s="1"/>
      <c r="F5069" s="1"/>
    </row>
    <row r="5070" spans="1:6" x14ac:dyDescent="0.2">
      <c r="A5070" s="1"/>
      <c r="B5070" s="1"/>
      <c r="C5070" s="1"/>
      <c r="D5070" s="2"/>
      <c r="E5070" s="1"/>
      <c r="F5070" s="1"/>
    </row>
    <row r="5071" spans="1:6" x14ac:dyDescent="0.2">
      <c r="A5071" s="1"/>
      <c r="B5071" s="1"/>
      <c r="C5071" s="1"/>
      <c r="D5071" s="2"/>
      <c r="E5071" s="1"/>
      <c r="F5071" s="1"/>
    </row>
    <row r="5072" spans="1:6" x14ac:dyDescent="0.2">
      <c r="A5072" s="1"/>
      <c r="B5072" s="1"/>
      <c r="C5072" s="1"/>
      <c r="D5072" s="2"/>
      <c r="E5072" s="1"/>
      <c r="F5072" s="1"/>
    </row>
    <row r="5073" spans="1:6" x14ac:dyDescent="0.2">
      <c r="A5073" s="1"/>
      <c r="B5073" s="1"/>
      <c r="C5073" s="1"/>
      <c r="D5073" s="2"/>
      <c r="E5073" s="1"/>
      <c r="F5073" s="1"/>
    </row>
    <row r="5074" spans="1:6" x14ac:dyDescent="0.2">
      <c r="A5074" s="1"/>
      <c r="B5074" s="1"/>
      <c r="C5074" s="1"/>
      <c r="D5074" s="2"/>
      <c r="E5074" s="1"/>
      <c r="F5074" s="1"/>
    </row>
    <row r="5075" spans="1:6" x14ac:dyDescent="0.2">
      <c r="A5075" s="1"/>
      <c r="B5075" s="1"/>
      <c r="C5075" s="1"/>
      <c r="D5075" s="2"/>
      <c r="E5075" s="1"/>
      <c r="F5075" s="1"/>
    </row>
    <row r="5076" spans="1:6" x14ac:dyDescent="0.2">
      <c r="A5076" s="1"/>
      <c r="B5076" s="1"/>
      <c r="C5076" s="1"/>
      <c r="D5076" s="2"/>
      <c r="E5076" s="1"/>
      <c r="F5076" s="1"/>
    </row>
    <row r="5077" spans="1:6" x14ac:dyDescent="0.2">
      <c r="A5077" s="1"/>
      <c r="B5077" s="1"/>
      <c r="C5077" s="1"/>
      <c r="D5077" s="2"/>
      <c r="E5077" s="1"/>
      <c r="F5077" s="1"/>
    </row>
    <row r="5078" spans="1:6" x14ac:dyDescent="0.2">
      <c r="A5078" s="1"/>
      <c r="B5078" s="1"/>
      <c r="C5078" s="1"/>
      <c r="D5078" s="2"/>
      <c r="E5078" s="1"/>
      <c r="F5078" s="1"/>
    </row>
    <row r="5079" spans="1:6" x14ac:dyDescent="0.2">
      <c r="A5079" s="1"/>
      <c r="B5079" s="1"/>
      <c r="C5079" s="1"/>
      <c r="D5079" s="2"/>
      <c r="E5079" s="1"/>
      <c r="F5079" s="1"/>
    </row>
    <row r="5080" spans="1:6" x14ac:dyDescent="0.2">
      <c r="A5080" s="1"/>
      <c r="B5080" s="1"/>
      <c r="C5080" s="1"/>
      <c r="D5080" s="2"/>
      <c r="E5080" s="1"/>
      <c r="F5080" s="1"/>
    </row>
    <row r="5081" spans="1:6" x14ac:dyDescent="0.2">
      <c r="A5081" s="1"/>
      <c r="B5081" s="1"/>
      <c r="C5081" s="1"/>
      <c r="D5081" s="2"/>
      <c r="E5081" s="1"/>
      <c r="F5081" s="1"/>
    </row>
    <row r="5082" spans="1:6" x14ac:dyDescent="0.2">
      <c r="A5082" s="1"/>
      <c r="B5082" s="1"/>
      <c r="C5082" s="1"/>
      <c r="D5082" s="2"/>
      <c r="E5082" s="1"/>
      <c r="F5082" s="1"/>
    </row>
    <row r="5083" spans="1:6" x14ac:dyDescent="0.2">
      <c r="A5083" s="1"/>
      <c r="B5083" s="1"/>
      <c r="C5083" s="1"/>
      <c r="D5083" s="2"/>
      <c r="E5083" s="1"/>
      <c r="F5083" s="1"/>
    </row>
    <row r="5084" spans="1:6" x14ac:dyDescent="0.2">
      <c r="A5084" s="1"/>
      <c r="B5084" s="1"/>
      <c r="C5084" s="1"/>
      <c r="D5084" s="2"/>
      <c r="E5084" s="1"/>
      <c r="F5084" s="1"/>
    </row>
    <row r="5085" spans="1:6" x14ac:dyDescent="0.2">
      <c r="A5085" s="1"/>
      <c r="B5085" s="1"/>
      <c r="C5085" s="1"/>
      <c r="D5085" s="2"/>
      <c r="E5085" s="1"/>
      <c r="F5085" s="1"/>
    </row>
    <row r="5086" spans="1:6" x14ac:dyDescent="0.2">
      <c r="A5086" s="1"/>
      <c r="B5086" s="1"/>
      <c r="C5086" s="1"/>
      <c r="D5086" s="2"/>
      <c r="E5086" s="1"/>
      <c r="F5086" s="1"/>
    </row>
    <row r="5087" spans="1:6" x14ac:dyDescent="0.2">
      <c r="A5087" s="1"/>
      <c r="B5087" s="1"/>
      <c r="C5087" s="1"/>
      <c r="D5087" s="2"/>
      <c r="E5087" s="1"/>
      <c r="F5087" s="1"/>
    </row>
    <row r="5088" spans="1:6" x14ac:dyDescent="0.2">
      <c r="A5088" s="1"/>
      <c r="B5088" s="1"/>
      <c r="C5088" s="1"/>
      <c r="D5088" s="2"/>
      <c r="E5088" s="1"/>
      <c r="F5088" s="1"/>
    </row>
    <row r="5089" spans="1:6" x14ac:dyDescent="0.2">
      <c r="A5089" s="1"/>
      <c r="B5089" s="1"/>
      <c r="C5089" s="1"/>
      <c r="D5089" s="2"/>
      <c r="E5089" s="1"/>
      <c r="F5089" s="1"/>
    </row>
    <row r="5090" spans="1:6" x14ac:dyDescent="0.2">
      <c r="A5090" s="1"/>
      <c r="B5090" s="1"/>
      <c r="C5090" s="1"/>
      <c r="D5090" s="2"/>
      <c r="E5090" s="1"/>
      <c r="F5090" s="1"/>
    </row>
    <row r="5091" spans="1:6" x14ac:dyDescent="0.2">
      <c r="A5091" s="1"/>
      <c r="B5091" s="1"/>
      <c r="C5091" s="1"/>
      <c r="D5091" s="2"/>
      <c r="E5091" s="1"/>
      <c r="F5091" s="1"/>
    </row>
    <row r="5092" spans="1:6" x14ac:dyDescent="0.2">
      <c r="A5092" s="1"/>
      <c r="B5092" s="1"/>
      <c r="C5092" s="1"/>
      <c r="D5092" s="2"/>
      <c r="E5092" s="1"/>
      <c r="F5092" s="1"/>
    </row>
    <row r="5093" spans="1:6" x14ac:dyDescent="0.2">
      <c r="A5093" s="1"/>
      <c r="B5093" s="1"/>
      <c r="C5093" s="1"/>
      <c r="D5093" s="2"/>
      <c r="E5093" s="1"/>
      <c r="F5093" s="1"/>
    </row>
    <row r="5094" spans="1:6" x14ac:dyDescent="0.2">
      <c r="A5094" s="1"/>
      <c r="B5094" s="1"/>
      <c r="C5094" s="1"/>
      <c r="D5094" s="2"/>
      <c r="E5094" s="1"/>
      <c r="F5094" s="1"/>
    </row>
    <row r="5095" spans="1:6" x14ac:dyDescent="0.2">
      <c r="A5095" s="1"/>
      <c r="B5095" s="1"/>
      <c r="C5095" s="1"/>
      <c r="D5095" s="2"/>
      <c r="E5095" s="1"/>
      <c r="F5095" s="1"/>
    </row>
    <row r="5096" spans="1:6" x14ac:dyDescent="0.2">
      <c r="A5096" s="1"/>
      <c r="B5096" s="1"/>
      <c r="C5096" s="1"/>
      <c r="D5096" s="2"/>
      <c r="E5096" s="1"/>
      <c r="F5096" s="1"/>
    </row>
    <row r="5097" spans="1:6" x14ac:dyDescent="0.2">
      <c r="A5097" s="1"/>
      <c r="B5097" s="1"/>
      <c r="C5097" s="1"/>
      <c r="D5097" s="2"/>
      <c r="E5097" s="1"/>
      <c r="F5097" s="1"/>
    </row>
    <row r="5098" spans="1:6" x14ac:dyDescent="0.2">
      <c r="A5098" s="1"/>
      <c r="B5098" s="1"/>
      <c r="C5098" s="1"/>
      <c r="D5098" s="2"/>
      <c r="E5098" s="1"/>
      <c r="F5098" s="1"/>
    </row>
    <row r="5099" spans="1:6" x14ac:dyDescent="0.2">
      <c r="A5099" s="1"/>
      <c r="B5099" s="1"/>
      <c r="C5099" s="1"/>
      <c r="D5099" s="2"/>
      <c r="E5099" s="1"/>
      <c r="F5099" s="1"/>
    </row>
    <row r="5100" spans="1:6" x14ac:dyDescent="0.2">
      <c r="A5100" s="1"/>
      <c r="B5100" s="1"/>
      <c r="C5100" s="1"/>
      <c r="D5100" s="2"/>
      <c r="E5100" s="1"/>
      <c r="F5100" s="1"/>
    </row>
    <row r="5101" spans="1:6" x14ac:dyDescent="0.2">
      <c r="A5101" s="1"/>
      <c r="B5101" s="1"/>
      <c r="C5101" s="1"/>
      <c r="D5101" s="2"/>
      <c r="E5101" s="1"/>
      <c r="F5101" s="1"/>
    </row>
    <row r="5102" spans="1:6" x14ac:dyDescent="0.2">
      <c r="A5102" s="1"/>
      <c r="B5102" s="1"/>
      <c r="C5102" s="1"/>
      <c r="D5102" s="2"/>
      <c r="E5102" s="1"/>
      <c r="F5102" s="1"/>
    </row>
    <row r="5103" spans="1:6" x14ac:dyDescent="0.2">
      <c r="A5103" s="1"/>
      <c r="B5103" s="1"/>
      <c r="C5103" s="1"/>
      <c r="D5103" s="2"/>
      <c r="E5103" s="1"/>
      <c r="F5103" s="1"/>
    </row>
    <row r="5104" spans="1:6" x14ac:dyDescent="0.2">
      <c r="A5104" s="1"/>
      <c r="B5104" s="1"/>
      <c r="C5104" s="1"/>
      <c r="D5104" s="2"/>
      <c r="E5104" s="1"/>
      <c r="F5104" s="1"/>
    </row>
    <row r="5105" spans="1:6" x14ac:dyDescent="0.2">
      <c r="A5105" s="1"/>
      <c r="B5105" s="1"/>
      <c r="C5105" s="1"/>
      <c r="D5105" s="2"/>
      <c r="E5105" s="1"/>
      <c r="F5105" s="1"/>
    </row>
    <row r="5106" spans="1:6" x14ac:dyDescent="0.2">
      <c r="A5106" s="1"/>
      <c r="B5106" s="1"/>
      <c r="C5106" s="1"/>
      <c r="D5106" s="2"/>
      <c r="E5106" s="1"/>
      <c r="F5106" s="1"/>
    </row>
    <row r="5107" spans="1:6" x14ac:dyDescent="0.2">
      <c r="A5107" s="1"/>
      <c r="B5107" s="1"/>
      <c r="C5107" s="1"/>
      <c r="D5107" s="2"/>
      <c r="E5107" s="1"/>
      <c r="F5107" s="1"/>
    </row>
    <row r="5108" spans="1:6" x14ac:dyDescent="0.2">
      <c r="A5108" s="1"/>
      <c r="B5108" s="1"/>
      <c r="C5108" s="1"/>
      <c r="D5108" s="2"/>
      <c r="E5108" s="1"/>
      <c r="F5108" s="1"/>
    </row>
    <row r="5109" spans="1:6" x14ac:dyDescent="0.2">
      <c r="A5109" s="1"/>
      <c r="B5109" s="1"/>
      <c r="C5109" s="1"/>
      <c r="D5109" s="2"/>
      <c r="E5109" s="1"/>
      <c r="F5109" s="1"/>
    </row>
    <row r="5110" spans="1:6" x14ac:dyDescent="0.2">
      <c r="A5110" s="1"/>
      <c r="B5110" s="1"/>
      <c r="C5110" s="1"/>
      <c r="D5110" s="2"/>
      <c r="E5110" s="1"/>
      <c r="F5110" s="1"/>
    </row>
    <row r="5111" spans="1:6" x14ac:dyDescent="0.2">
      <c r="A5111" s="1"/>
      <c r="B5111" s="1"/>
      <c r="C5111" s="1"/>
      <c r="D5111" s="2"/>
      <c r="E5111" s="1"/>
      <c r="F5111" s="1"/>
    </row>
    <row r="5112" spans="1:6" x14ac:dyDescent="0.2">
      <c r="A5112" s="1"/>
      <c r="B5112" s="1"/>
      <c r="C5112" s="1"/>
      <c r="D5112" s="2"/>
      <c r="E5112" s="1"/>
      <c r="F5112" s="1"/>
    </row>
    <row r="5113" spans="1:6" x14ac:dyDescent="0.2">
      <c r="A5113" s="1"/>
      <c r="B5113" s="1"/>
      <c r="C5113" s="1"/>
      <c r="D5113" s="2"/>
      <c r="E5113" s="1"/>
      <c r="F5113" s="1"/>
    </row>
    <row r="5114" spans="1:6" x14ac:dyDescent="0.2">
      <c r="A5114" s="1"/>
      <c r="B5114" s="1"/>
      <c r="C5114" s="1"/>
      <c r="D5114" s="2"/>
      <c r="E5114" s="1"/>
      <c r="F5114" s="1"/>
    </row>
    <row r="5115" spans="1:6" x14ac:dyDescent="0.2">
      <c r="A5115" s="1"/>
      <c r="B5115" s="1"/>
      <c r="C5115" s="1"/>
      <c r="D5115" s="2"/>
      <c r="E5115" s="1"/>
      <c r="F5115" s="1"/>
    </row>
    <row r="5116" spans="1:6" x14ac:dyDescent="0.2">
      <c r="A5116" s="1"/>
      <c r="B5116" s="1"/>
      <c r="C5116" s="1"/>
      <c r="D5116" s="2"/>
      <c r="E5116" s="1"/>
      <c r="F5116" s="1"/>
    </row>
    <row r="5117" spans="1:6" x14ac:dyDescent="0.2">
      <c r="A5117" s="1"/>
      <c r="B5117" s="1"/>
      <c r="C5117" s="1"/>
      <c r="D5117" s="2"/>
      <c r="E5117" s="1"/>
      <c r="F5117" s="1"/>
    </row>
    <row r="5118" spans="1:6" x14ac:dyDescent="0.2">
      <c r="A5118" s="1"/>
      <c r="B5118" s="1"/>
      <c r="C5118" s="1"/>
      <c r="D5118" s="2"/>
      <c r="E5118" s="1"/>
      <c r="F5118" s="1"/>
    </row>
    <row r="5119" spans="1:6" x14ac:dyDescent="0.2">
      <c r="A5119" s="1"/>
      <c r="B5119" s="1"/>
      <c r="C5119" s="1"/>
      <c r="D5119" s="2"/>
      <c r="E5119" s="1"/>
      <c r="F5119" s="1"/>
    </row>
    <row r="5120" spans="1:6" x14ac:dyDescent="0.2">
      <c r="A5120" s="1"/>
      <c r="B5120" s="1"/>
      <c r="C5120" s="1"/>
      <c r="D5120" s="2"/>
      <c r="E5120" s="1"/>
      <c r="F5120" s="1"/>
    </row>
    <row r="5121" spans="1:6" x14ac:dyDescent="0.2">
      <c r="A5121" s="1"/>
      <c r="B5121" s="1"/>
      <c r="C5121" s="1"/>
      <c r="D5121" s="2"/>
      <c r="E5121" s="1"/>
      <c r="F5121" s="1"/>
    </row>
    <row r="5122" spans="1:6" x14ac:dyDescent="0.2">
      <c r="A5122" s="1"/>
      <c r="B5122" s="1"/>
      <c r="C5122" s="1"/>
      <c r="D5122" s="2"/>
      <c r="E5122" s="1"/>
      <c r="F5122" s="1"/>
    </row>
    <row r="5123" spans="1:6" x14ac:dyDescent="0.2">
      <c r="A5123" s="1"/>
      <c r="B5123" s="1"/>
      <c r="C5123" s="1"/>
      <c r="D5123" s="2"/>
      <c r="E5123" s="1"/>
      <c r="F5123" s="1"/>
    </row>
    <row r="5124" spans="1:6" x14ac:dyDescent="0.2">
      <c r="A5124" s="1"/>
      <c r="B5124" s="1"/>
      <c r="C5124" s="1"/>
      <c r="D5124" s="2"/>
      <c r="E5124" s="1"/>
      <c r="F5124" s="1"/>
    </row>
    <row r="5125" spans="1:6" x14ac:dyDescent="0.2">
      <c r="A5125" s="1"/>
      <c r="B5125" s="1"/>
      <c r="C5125" s="1"/>
      <c r="D5125" s="2"/>
      <c r="E5125" s="1"/>
      <c r="F5125" s="1"/>
    </row>
    <row r="5126" spans="1:6" x14ac:dyDescent="0.2">
      <c r="A5126" s="1"/>
      <c r="B5126" s="1"/>
      <c r="C5126" s="1"/>
      <c r="D5126" s="2"/>
      <c r="E5126" s="1"/>
      <c r="F5126" s="1"/>
    </row>
    <row r="5127" spans="1:6" x14ac:dyDescent="0.2">
      <c r="A5127" s="1"/>
      <c r="B5127" s="1"/>
      <c r="C5127" s="1"/>
      <c r="D5127" s="2"/>
      <c r="E5127" s="1"/>
      <c r="F5127" s="1"/>
    </row>
    <row r="5128" spans="1:6" x14ac:dyDescent="0.2">
      <c r="A5128" s="1"/>
      <c r="B5128" s="1"/>
      <c r="C5128" s="1"/>
      <c r="D5128" s="2"/>
      <c r="E5128" s="1"/>
      <c r="F5128" s="1"/>
    </row>
    <row r="5129" spans="1:6" x14ac:dyDescent="0.2">
      <c r="A5129" s="1"/>
      <c r="B5129" s="1"/>
      <c r="C5129" s="1"/>
      <c r="D5129" s="2"/>
      <c r="E5129" s="1"/>
      <c r="F5129" s="1"/>
    </row>
    <row r="5130" spans="1:6" x14ac:dyDescent="0.2">
      <c r="A5130" s="1"/>
      <c r="B5130" s="1"/>
      <c r="C5130" s="1"/>
      <c r="D5130" s="2"/>
      <c r="E5130" s="1"/>
      <c r="F5130" s="1"/>
    </row>
    <row r="5131" spans="1:6" x14ac:dyDescent="0.2">
      <c r="A5131" s="1"/>
      <c r="B5131" s="1"/>
      <c r="C5131" s="1"/>
      <c r="D5131" s="2"/>
      <c r="E5131" s="1"/>
      <c r="F5131" s="1"/>
    </row>
    <row r="5132" spans="1:6" x14ac:dyDescent="0.2">
      <c r="A5132" s="1"/>
      <c r="B5132" s="1"/>
      <c r="C5132" s="1"/>
      <c r="D5132" s="2"/>
      <c r="E5132" s="1"/>
      <c r="F5132" s="1"/>
    </row>
    <row r="5133" spans="1:6" x14ac:dyDescent="0.2">
      <c r="A5133" s="1"/>
      <c r="B5133" s="1"/>
      <c r="C5133" s="1"/>
      <c r="D5133" s="2"/>
      <c r="E5133" s="1"/>
      <c r="F5133" s="1"/>
    </row>
    <row r="5134" spans="1:6" x14ac:dyDescent="0.2">
      <c r="A5134" s="1"/>
      <c r="B5134" s="1"/>
      <c r="C5134" s="1"/>
      <c r="D5134" s="2"/>
      <c r="E5134" s="1"/>
      <c r="F5134" s="1"/>
    </row>
    <row r="5135" spans="1:6" x14ac:dyDescent="0.2">
      <c r="A5135" s="1"/>
      <c r="B5135" s="1"/>
      <c r="C5135" s="1"/>
      <c r="D5135" s="2"/>
      <c r="E5135" s="1"/>
      <c r="F5135" s="1"/>
    </row>
    <row r="5136" spans="1:6" x14ac:dyDescent="0.2">
      <c r="A5136" s="1"/>
      <c r="B5136" s="1"/>
      <c r="C5136" s="1"/>
      <c r="D5136" s="2"/>
      <c r="E5136" s="1"/>
      <c r="F5136" s="1"/>
    </row>
    <row r="5137" spans="1:6" x14ac:dyDescent="0.2">
      <c r="A5137" s="1"/>
      <c r="B5137" s="1"/>
      <c r="C5137" s="1"/>
      <c r="D5137" s="2"/>
      <c r="E5137" s="1"/>
      <c r="F5137" s="1"/>
    </row>
    <row r="5138" spans="1:6" x14ac:dyDescent="0.2">
      <c r="A5138" s="1"/>
      <c r="B5138" s="1"/>
      <c r="C5138" s="1"/>
      <c r="D5138" s="2"/>
      <c r="E5138" s="1"/>
      <c r="F5138" s="1"/>
    </row>
    <row r="5139" spans="1:6" x14ac:dyDescent="0.2">
      <c r="A5139" s="1"/>
      <c r="B5139" s="1"/>
      <c r="C5139" s="1"/>
      <c r="D5139" s="2"/>
      <c r="E5139" s="1"/>
      <c r="F5139" s="1"/>
    </row>
    <row r="5140" spans="1:6" x14ac:dyDescent="0.2">
      <c r="A5140" s="1"/>
      <c r="B5140" s="1"/>
      <c r="C5140" s="1"/>
      <c r="D5140" s="2"/>
      <c r="E5140" s="1"/>
      <c r="F5140" s="1"/>
    </row>
    <row r="5141" spans="1:6" x14ac:dyDescent="0.2">
      <c r="A5141" s="1"/>
      <c r="B5141" s="1"/>
      <c r="C5141" s="1"/>
      <c r="D5141" s="2"/>
      <c r="E5141" s="1"/>
      <c r="F5141" s="1"/>
    </row>
    <row r="5142" spans="1:6" x14ac:dyDescent="0.2">
      <c r="A5142" s="1"/>
      <c r="B5142" s="1"/>
      <c r="C5142" s="1"/>
      <c r="D5142" s="2"/>
      <c r="E5142" s="1"/>
      <c r="F5142" s="1"/>
    </row>
    <row r="5143" spans="1:6" x14ac:dyDescent="0.2">
      <c r="A5143" s="1"/>
      <c r="B5143" s="1"/>
      <c r="C5143" s="1"/>
      <c r="D5143" s="2"/>
      <c r="E5143" s="1"/>
      <c r="F5143" s="1"/>
    </row>
    <row r="5144" spans="1:6" x14ac:dyDescent="0.2">
      <c r="A5144" s="1"/>
      <c r="B5144" s="1"/>
      <c r="C5144" s="1"/>
      <c r="D5144" s="2"/>
      <c r="E5144" s="1"/>
      <c r="F5144" s="1"/>
    </row>
    <row r="5145" spans="1:6" x14ac:dyDescent="0.2">
      <c r="A5145" s="1"/>
      <c r="B5145" s="1"/>
      <c r="C5145" s="1"/>
      <c r="D5145" s="2"/>
      <c r="E5145" s="1"/>
      <c r="F5145" s="1"/>
    </row>
    <row r="5146" spans="1:6" x14ac:dyDescent="0.2">
      <c r="A5146" s="1"/>
      <c r="B5146" s="1"/>
      <c r="C5146" s="1"/>
      <c r="D5146" s="2"/>
      <c r="E5146" s="1"/>
      <c r="F5146" s="1"/>
    </row>
    <row r="5147" spans="1:6" x14ac:dyDescent="0.2">
      <c r="A5147" s="1"/>
      <c r="B5147" s="1"/>
      <c r="C5147" s="1"/>
      <c r="D5147" s="2"/>
      <c r="E5147" s="1"/>
      <c r="F5147" s="1"/>
    </row>
    <row r="5148" spans="1:6" x14ac:dyDescent="0.2">
      <c r="A5148" s="1"/>
      <c r="B5148" s="1"/>
      <c r="C5148" s="1"/>
      <c r="D5148" s="2"/>
      <c r="E5148" s="1"/>
      <c r="F5148" s="1"/>
    </row>
    <row r="5149" spans="1:6" x14ac:dyDescent="0.2">
      <c r="A5149" s="1"/>
      <c r="B5149" s="1"/>
      <c r="C5149" s="1"/>
      <c r="D5149" s="2"/>
      <c r="E5149" s="1"/>
      <c r="F5149" s="1"/>
    </row>
    <row r="5150" spans="1:6" x14ac:dyDescent="0.2">
      <c r="A5150" s="1"/>
      <c r="B5150" s="1"/>
      <c r="C5150" s="1"/>
      <c r="D5150" s="2"/>
      <c r="E5150" s="1"/>
      <c r="F5150" s="1"/>
    </row>
    <row r="5151" spans="1:6" x14ac:dyDescent="0.2">
      <c r="A5151" s="1"/>
      <c r="B5151" s="1"/>
      <c r="C5151" s="1"/>
      <c r="D5151" s="2"/>
      <c r="E5151" s="1"/>
      <c r="F5151" s="1"/>
    </row>
    <row r="5152" spans="1:6" x14ac:dyDescent="0.2">
      <c r="A5152" s="1"/>
      <c r="B5152" s="1"/>
      <c r="C5152" s="1"/>
      <c r="D5152" s="2"/>
      <c r="E5152" s="1"/>
      <c r="F5152" s="1"/>
    </row>
    <row r="5153" spans="1:6" x14ac:dyDescent="0.2">
      <c r="A5153" s="1"/>
      <c r="B5153" s="1"/>
      <c r="C5153" s="1"/>
      <c r="D5153" s="2"/>
      <c r="E5153" s="1"/>
      <c r="F5153" s="1"/>
    </row>
    <row r="5154" spans="1:6" x14ac:dyDescent="0.2">
      <c r="A5154" s="1"/>
      <c r="B5154" s="1"/>
      <c r="C5154" s="1"/>
      <c r="D5154" s="2"/>
      <c r="E5154" s="1"/>
      <c r="F5154" s="1"/>
    </row>
    <row r="5155" spans="1:6" x14ac:dyDescent="0.2">
      <c r="A5155" s="1"/>
      <c r="B5155" s="1"/>
      <c r="C5155" s="1"/>
      <c r="D5155" s="2"/>
      <c r="E5155" s="1"/>
      <c r="F5155" s="1"/>
    </row>
    <row r="5156" spans="1:6" x14ac:dyDescent="0.2">
      <c r="A5156" s="1"/>
      <c r="B5156" s="1"/>
      <c r="C5156" s="1"/>
      <c r="D5156" s="2"/>
      <c r="E5156" s="1"/>
      <c r="F5156" s="1"/>
    </row>
    <row r="5157" spans="1:6" x14ac:dyDescent="0.2">
      <c r="A5157" s="1"/>
      <c r="B5157" s="1"/>
      <c r="C5157" s="1"/>
      <c r="D5157" s="2"/>
      <c r="E5157" s="1"/>
      <c r="F5157" s="1"/>
    </row>
    <row r="5158" spans="1:6" x14ac:dyDescent="0.2">
      <c r="A5158" s="1"/>
      <c r="B5158" s="1"/>
      <c r="C5158" s="1"/>
      <c r="D5158" s="2"/>
      <c r="E5158" s="1"/>
      <c r="F5158" s="1"/>
    </row>
    <row r="5159" spans="1:6" x14ac:dyDescent="0.2">
      <c r="A5159" s="1"/>
      <c r="B5159" s="1"/>
      <c r="C5159" s="1"/>
      <c r="D5159" s="2"/>
      <c r="E5159" s="1"/>
      <c r="F5159" s="1"/>
    </row>
    <row r="5160" spans="1:6" x14ac:dyDescent="0.2">
      <c r="A5160" s="1"/>
      <c r="B5160" s="1"/>
      <c r="C5160" s="1"/>
      <c r="D5160" s="2"/>
      <c r="E5160" s="1"/>
      <c r="F5160" s="1"/>
    </row>
    <row r="5161" spans="1:6" x14ac:dyDescent="0.2">
      <c r="A5161" s="1"/>
      <c r="B5161" s="1"/>
      <c r="C5161" s="1"/>
      <c r="D5161" s="2"/>
      <c r="E5161" s="1"/>
      <c r="F5161" s="1"/>
    </row>
    <row r="5162" spans="1:6" x14ac:dyDescent="0.2">
      <c r="A5162" s="1"/>
      <c r="B5162" s="1"/>
      <c r="C5162" s="1"/>
      <c r="D5162" s="2"/>
      <c r="E5162" s="1"/>
      <c r="F5162" s="1"/>
    </row>
    <row r="5163" spans="1:6" x14ac:dyDescent="0.2">
      <c r="A5163" s="1"/>
      <c r="B5163" s="1"/>
      <c r="C5163" s="1"/>
      <c r="D5163" s="2"/>
      <c r="E5163" s="1"/>
      <c r="F5163" s="1"/>
    </row>
    <row r="5164" spans="1:6" x14ac:dyDescent="0.2">
      <c r="A5164" s="1"/>
      <c r="B5164" s="1"/>
      <c r="C5164" s="1"/>
      <c r="D5164" s="2"/>
      <c r="E5164" s="1"/>
      <c r="F5164" s="1"/>
    </row>
    <row r="5165" spans="1:6" x14ac:dyDescent="0.2">
      <c r="A5165" s="1"/>
      <c r="B5165" s="1"/>
      <c r="C5165" s="1"/>
      <c r="D5165" s="2"/>
      <c r="E5165" s="1"/>
      <c r="F5165" s="1"/>
    </row>
    <row r="5166" spans="1:6" x14ac:dyDescent="0.2">
      <c r="A5166" s="1"/>
      <c r="B5166" s="1"/>
      <c r="C5166" s="1"/>
      <c r="D5166" s="2"/>
      <c r="E5166" s="1"/>
      <c r="F5166" s="1"/>
    </row>
    <row r="5167" spans="1:6" x14ac:dyDescent="0.2">
      <c r="A5167" s="1"/>
      <c r="B5167" s="1"/>
      <c r="C5167" s="1"/>
      <c r="D5167" s="2"/>
      <c r="E5167" s="1"/>
      <c r="F5167" s="1"/>
    </row>
    <row r="5168" spans="1:6" x14ac:dyDescent="0.2">
      <c r="A5168" s="1"/>
      <c r="B5168" s="1"/>
      <c r="C5168" s="1"/>
      <c r="D5168" s="2"/>
      <c r="E5168" s="1"/>
      <c r="F5168" s="1"/>
    </row>
    <row r="5169" spans="1:6" x14ac:dyDescent="0.2">
      <c r="A5169" s="1"/>
      <c r="B5169" s="1"/>
      <c r="C5169" s="1"/>
      <c r="D5169" s="2"/>
      <c r="E5169" s="1"/>
      <c r="F5169" s="1"/>
    </row>
    <row r="5170" spans="1:6" x14ac:dyDescent="0.2">
      <c r="A5170" s="1"/>
      <c r="B5170" s="1"/>
      <c r="C5170" s="1"/>
      <c r="D5170" s="2"/>
      <c r="E5170" s="1"/>
      <c r="F5170" s="1"/>
    </row>
    <row r="5171" spans="1:6" x14ac:dyDescent="0.2">
      <c r="A5171" s="1"/>
      <c r="B5171" s="1"/>
      <c r="C5171" s="1"/>
      <c r="D5171" s="2"/>
      <c r="E5171" s="1"/>
      <c r="F5171" s="1"/>
    </row>
    <row r="5172" spans="1:6" x14ac:dyDescent="0.2">
      <c r="A5172" s="1"/>
      <c r="B5172" s="1"/>
      <c r="C5172" s="1"/>
      <c r="D5172" s="2"/>
      <c r="E5172" s="1"/>
      <c r="F5172" s="1"/>
    </row>
    <row r="5173" spans="1:6" x14ac:dyDescent="0.2">
      <c r="A5173" s="1"/>
      <c r="B5173" s="1"/>
      <c r="C5173" s="1"/>
      <c r="D5173" s="2"/>
      <c r="E5173" s="1"/>
      <c r="F5173" s="1"/>
    </row>
    <row r="5174" spans="1:6" x14ac:dyDescent="0.2">
      <c r="A5174" s="1"/>
      <c r="B5174" s="1"/>
      <c r="C5174" s="1"/>
      <c r="D5174" s="2"/>
      <c r="E5174" s="1"/>
      <c r="F5174" s="1"/>
    </row>
    <row r="5175" spans="1:6" x14ac:dyDescent="0.2">
      <c r="A5175" s="1"/>
      <c r="B5175" s="1"/>
      <c r="C5175" s="1"/>
      <c r="D5175" s="2"/>
      <c r="E5175" s="1"/>
      <c r="F5175" s="1"/>
    </row>
    <row r="5176" spans="1:6" x14ac:dyDescent="0.2">
      <c r="A5176" s="1"/>
      <c r="B5176" s="1"/>
      <c r="C5176" s="1"/>
      <c r="D5176" s="2"/>
      <c r="E5176" s="1"/>
      <c r="F5176" s="1"/>
    </row>
    <row r="5177" spans="1:6" x14ac:dyDescent="0.2">
      <c r="A5177" s="1"/>
      <c r="B5177" s="1"/>
      <c r="C5177" s="1"/>
      <c r="D5177" s="2"/>
      <c r="E5177" s="1"/>
      <c r="F5177" s="1"/>
    </row>
    <row r="5178" spans="1:6" x14ac:dyDescent="0.2">
      <c r="A5178" s="1"/>
      <c r="B5178" s="1"/>
      <c r="C5178" s="1"/>
      <c r="D5178" s="2"/>
      <c r="E5178" s="1"/>
      <c r="F5178" s="1"/>
    </row>
    <row r="5179" spans="1:6" x14ac:dyDescent="0.2">
      <c r="A5179" s="1"/>
      <c r="B5179" s="1"/>
      <c r="C5179" s="1"/>
      <c r="D5179" s="2"/>
      <c r="E5179" s="1"/>
      <c r="F5179" s="1"/>
    </row>
    <row r="5180" spans="1:6" x14ac:dyDescent="0.2">
      <c r="A5180" s="1"/>
      <c r="B5180" s="1"/>
      <c r="C5180" s="1"/>
      <c r="D5180" s="2"/>
      <c r="E5180" s="1"/>
      <c r="F5180" s="1"/>
    </row>
    <row r="5181" spans="1:6" x14ac:dyDescent="0.2">
      <c r="A5181" s="1"/>
      <c r="B5181" s="1"/>
      <c r="C5181" s="1"/>
      <c r="D5181" s="2"/>
      <c r="E5181" s="1"/>
      <c r="F5181" s="1"/>
    </row>
    <row r="5182" spans="1:6" x14ac:dyDescent="0.2">
      <c r="A5182" s="1"/>
      <c r="B5182" s="1"/>
      <c r="C5182" s="1"/>
      <c r="D5182" s="2"/>
      <c r="E5182" s="1"/>
      <c r="F5182" s="1"/>
    </row>
    <row r="5183" spans="1:6" x14ac:dyDescent="0.2">
      <c r="A5183" s="1"/>
      <c r="B5183" s="1"/>
      <c r="C5183" s="1"/>
      <c r="D5183" s="2"/>
      <c r="E5183" s="1"/>
      <c r="F5183" s="1"/>
    </row>
    <row r="5184" spans="1:6" x14ac:dyDescent="0.2">
      <c r="A5184" s="1"/>
      <c r="B5184" s="1"/>
      <c r="C5184" s="1"/>
      <c r="D5184" s="2"/>
      <c r="E5184" s="1"/>
      <c r="F5184" s="1"/>
    </row>
    <row r="5185" spans="1:6" x14ac:dyDescent="0.2">
      <c r="A5185" s="1"/>
      <c r="B5185" s="1"/>
      <c r="C5185" s="1"/>
      <c r="D5185" s="2"/>
      <c r="E5185" s="1"/>
      <c r="F5185" s="1"/>
    </row>
    <row r="5186" spans="1:6" x14ac:dyDescent="0.2">
      <c r="A5186" s="1"/>
      <c r="B5186" s="1"/>
      <c r="C5186" s="1"/>
      <c r="D5186" s="2"/>
      <c r="E5186" s="1"/>
      <c r="F5186" s="1"/>
    </row>
    <row r="5187" spans="1:6" x14ac:dyDescent="0.2">
      <c r="A5187" s="1"/>
      <c r="B5187" s="1"/>
      <c r="C5187" s="1"/>
      <c r="D5187" s="2"/>
      <c r="E5187" s="1"/>
      <c r="F5187" s="1"/>
    </row>
    <row r="5188" spans="1:6" x14ac:dyDescent="0.2">
      <c r="A5188" s="1"/>
      <c r="B5188" s="1"/>
      <c r="C5188" s="1"/>
      <c r="D5188" s="2"/>
      <c r="E5188" s="1"/>
      <c r="F5188" s="1"/>
    </row>
    <row r="5189" spans="1:6" x14ac:dyDescent="0.2">
      <c r="A5189" s="1"/>
      <c r="B5189" s="1"/>
      <c r="C5189" s="1"/>
      <c r="D5189" s="2"/>
      <c r="E5189" s="1"/>
      <c r="F5189" s="1"/>
    </row>
    <row r="5190" spans="1:6" x14ac:dyDescent="0.2">
      <c r="A5190" s="1"/>
      <c r="B5190" s="1"/>
      <c r="C5190" s="1"/>
      <c r="D5190" s="2"/>
      <c r="E5190" s="1"/>
      <c r="F5190" s="1"/>
    </row>
    <row r="5191" spans="1:6" x14ac:dyDescent="0.2">
      <c r="A5191" s="1"/>
      <c r="B5191" s="1"/>
      <c r="C5191" s="1"/>
      <c r="D5191" s="2"/>
      <c r="E5191" s="1"/>
      <c r="F5191" s="1"/>
    </row>
    <row r="5192" spans="1:6" x14ac:dyDescent="0.2">
      <c r="A5192" s="1"/>
      <c r="B5192" s="1"/>
      <c r="C5192" s="1"/>
      <c r="D5192" s="2"/>
      <c r="E5192" s="1"/>
      <c r="F5192" s="1"/>
    </row>
    <row r="5193" spans="1:6" x14ac:dyDescent="0.2">
      <c r="A5193" s="1"/>
      <c r="B5193" s="1"/>
      <c r="C5193" s="1"/>
      <c r="D5193" s="2"/>
      <c r="E5193" s="1"/>
      <c r="F5193" s="1"/>
    </row>
    <row r="5194" spans="1:6" x14ac:dyDescent="0.2">
      <c r="A5194" s="1"/>
      <c r="B5194" s="1"/>
      <c r="C5194" s="1"/>
      <c r="D5194" s="2"/>
      <c r="E5194" s="1"/>
      <c r="F5194" s="1"/>
    </row>
    <row r="5195" spans="1:6" x14ac:dyDescent="0.2">
      <c r="A5195" s="1"/>
      <c r="B5195" s="1"/>
      <c r="C5195" s="1"/>
      <c r="D5195" s="2"/>
      <c r="E5195" s="1"/>
      <c r="F5195" s="1"/>
    </row>
    <row r="5196" spans="1:6" x14ac:dyDescent="0.2">
      <c r="A5196" s="1"/>
      <c r="B5196" s="1"/>
      <c r="C5196" s="1"/>
      <c r="D5196" s="2"/>
      <c r="E5196" s="1"/>
      <c r="F5196" s="1"/>
    </row>
    <row r="5197" spans="1:6" x14ac:dyDescent="0.2">
      <c r="A5197" s="1"/>
      <c r="B5197" s="1"/>
      <c r="C5197" s="1"/>
      <c r="D5197" s="2"/>
      <c r="E5197" s="1"/>
      <c r="F5197" s="1"/>
    </row>
    <row r="5198" spans="1:6" x14ac:dyDescent="0.2">
      <c r="A5198" s="1"/>
      <c r="B5198" s="1"/>
      <c r="C5198" s="1"/>
      <c r="D5198" s="2"/>
      <c r="E5198" s="1"/>
      <c r="F5198" s="1"/>
    </row>
    <row r="5199" spans="1:6" x14ac:dyDescent="0.2">
      <c r="A5199" s="1"/>
      <c r="B5199" s="1"/>
      <c r="C5199" s="1"/>
      <c r="D5199" s="2"/>
      <c r="E5199" s="1"/>
      <c r="F5199" s="1"/>
    </row>
    <row r="5200" spans="1:6" x14ac:dyDescent="0.2">
      <c r="A5200" s="1"/>
      <c r="B5200" s="1"/>
      <c r="C5200" s="1"/>
      <c r="D5200" s="2"/>
      <c r="E5200" s="1"/>
      <c r="F5200" s="1"/>
    </row>
    <row r="5201" spans="1:6" x14ac:dyDescent="0.2">
      <c r="A5201" s="1"/>
      <c r="B5201" s="1"/>
      <c r="C5201" s="1"/>
      <c r="D5201" s="2"/>
      <c r="E5201" s="1"/>
      <c r="F5201" s="1"/>
    </row>
    <row r="5202" spans="1:6" x14ac:dyDescent="0.2">
      <c r="A5202" s="1"/>
      <c r="B5202" s="1"/>
      <c r="C5202" s="1"/>
      <c r="D5202" s="2"/>
      <c r="E5202" s="1"/>
      <c r="F5202" s="1"/>
    </row>
    <row r="5203" spans="1:6" x14ac:dyDescent="0.2">
      <c r="A5203" s="1"/>
      <c r="B5203" s="1"/>
      <c r="C5203" s="1"/>
      <c r="D5203" s="2"/>
      <c r="E5203" s="1"/>
      <c r="F5203" s="1"/>
    </row>
    <row r="5204" spans="1:6" x14ac:dyDescent="0.2">
      <c r="A5204" s="1"/>
      <c r="B5204" s="1"/>
      <c r="C5204" s="1"/>
      <c r="D5204" s="2"/>
      <c r="E5204" s="1"/>
      <c r="F5204" s="1"/>
    </row>
    <row r="5205" spans="1:6" x14ac:dyDescent="0.2">
      <c r="A5205" s="1"/>
      <c r="B5205" s="1"/>
      <c r="C5205" s="1"/>
      <c r="D5205" s="2"/>
      <c r="E5205" s="1"/>
      <c r="F5205" s="1"/>
    </row>
    <row r="5206" spans="1:6" x14ac:dyDescent="0.2">
      <c r="A5206" s="1"/>
      <c r="B5206" s="1"/>
      <c r="C5206" s="1"/>
      <c r="D5206" s="2"/>
      <c r="E5206" s="1"/>
      <c r="F5206" s="1"/>
    </row>
    <row r="5207" spans="1:6" x14ac:dyDescent="0.2">
      <c r="A5207" s="1"/>
      <c r="B5207" s="1"/>
      <c r="C5207" s="1"/>
      <c r="D5207" s="2"/>
      <c r="E5207" s="1"/>
      <c r="F5207" s="1"/>
    </row>
    <row r="5208" spans="1:6" x14ac:dyDescent="0.2">
      <c r="A5208" s="1"/>
      <c r="B5208" s="1"/>
      <c r="C5208" s="1"/>
      <c r="D5208" s="2"/>
      <c r="E5208" s="1"/>
      <c r="F5208" s="1"/>
    </row>
    <row r="5209" spans="1:6" x14ac:dyDescent="0.2">
      <c r="A5209" s="1"/>
      <c r="B5209" s="1"/>
      <c r="C5209" s="1"/>
      <c r="D5209" s="2"/>
      <c r="E5209" s="1"/>
      <c r="F5209" s="1"/>
    </row>
    <row r="5210" spans="1:6" x14ac:dyDescent="0.2">
      <c r="A5210" s="1"/>
      <c r="B5210" s="1"/>
      <c r="C5210" s="1"/>
      <c r="D5210" s="2"/>
      <c r="E5210" s="1"/>
      <c r="F5210" s="1"/>
    </row>
    <row r="5211" spans="1:6" x14ac:dyDescent="0.2">
      <c r="A5211" s="1"/>
      <c r="B5211" s="1"/>
      <c r="C5211" s="1"/>
      <c r="D5211" s="2"/>
      <c r="E5211" s="1"/>
      <c r="F5211" s="1"/>
    </row>
    <row r="5212" spans="1:6" x14ac:dyDescent="0.2">
      <c r="A5212" s="1"/>
      <c r="B5212" s="1"/>
      <c r="C5212" s="1"/>
      <c r="D5212" s="2"/>
      <c r="E5212" s="1"/>
      <c r="F5212" s="1"/>
    </row>
    <row r="5213" spans="1:6" x14ac:dyDescent="0.2">
      <c r="A5213" s="1"/>
      <c r="B5213" s="1"/>
      <c r="C5213" s="1"/>
      <c r="D5213" s="2"/>
      <c r="E5213" s="1"/>
      <c r="F5213" s="1"/>
    </row>
    <row r="5214" spans="1:6" x14ac:dyDescent="0.2">
      <c r="A5214" s="1"/>
      <c r="B5214" s="1"/>
      <c r="C5214" s="1"/>
      <c r="D5214" s="2"/>
      <c r="E5214" s="1"/>
      <c r="F5214" s="1"/>
    </row>
    <row r="5215" spans="1:6" x14ac:dyDescent="0.2">
      <c r="A5215" s="1"/>
      <c r="B5215" s="1"/>
      <c r="C5215" s="1"/>
      <c r="D5215" s="2"/>
      <c r="E5215" s="1"/>
      <c r="F5215" s="1"/>
    </row>
    <row r="5216" spans="1:6" x14ac:dyDescent="0.2">
      <c r="A5216" s="1"/>
      <c r="B5216" s="1"/>
      <c r="C5216" s="1"/>
      <c r="D5216" s="2"/>
      <c r="E5216" s="1"/>
      <c r="F5216" s="1"/>
    </row>
    <row r="5217" spans="1:6" x14ac:dyDescent="0.2">
      <c r="A5217" s="1"/>
      <c r="B5217" s="1"/>
      <c r="C5217" s="1"/>
      <c r="D5217" s="2"/>
      <c r="E5217" s="1"/>
      <c r="F5217" s="1"/>
    </row>
    <row r="5218" spans="1:6" x14ac:dyDescent="0.2">
      <c r="A5218" s="1"/>
      <c r="B5218" s="1"/>
      <c r="C5218" s="1"/>
      <c r="D5218" s="2"/>
      <c r="E5218" s="1"/>
      <c r="F5218" s="1"/>
    </row>
    <row r="5219" spans="1:6" x14ac:dyDescent="0.2">
      <c r="A5219" s="1"/>
      <c r="B5219" s="1"/>
      <c r="C5219" s="1"/>
      <c r="D5219" s="2"/>
      <c r="E5219" s="1"/>
      <c r="F5219" s="1"/>
    </row>
    <row r="5220" spans="1:6" x14ac:dyDescent="0.2">
      <c r="A5220" s="1"/>
      <c r="B5220" s="1"/>
      <c r="C5220" s="1"/>
      <c r="D5220" s="2"/>
      <c r="E5220" s="1"/>
      <c r="F5220" s="1"/>
    </row>
    <row r="5221" spans="1:6" x14ac:dyDescent="0.2">
      <c r="A5221" s="1"/>
      <c r="B5221" s="1"/>
      <c r="C5221" s="1"/>
      <c r="D5221" s="2"/>
      <c r="E5221" s="1"/>
      <c r="F5221" s="1"/>
    </row>
    <row r="5222" spans="1:6" x14ac:dyDescent="0.2">
      <c r="A5222" s="1"/>
      <c r="B5222" s="1"/>
      <c r="C5222" s="1"/>
      <c r="D5222" s="2"/>
      <c r="E5222" s="1"/>
      <c r="F5222" s="1"/>
    </row>
    <row r="5223" spans="1:6" x14ac:dyDescent="0.2">
      <c r="A5223" s="1"/>
      <c r="B5223" s="1"/>
      <c r="C5223" s="1"/>
      <c r="D5223" s="2"/>
      <c r="E5223" s="1"/>
      <c r="F5223" s="1"/>
    </row>
    <row r="5224" spans="1:6" x14ac:dyDescent="0.2">
      <c r="A5224" s="1"/>
      <c r="B5224" s="1"/>
      <c r="C5224" s="1"/>
      <c r="D5224" s="2"/>
      <c r="E5224" s="1"/>
      <c r="F5224" s="1"/>
    </row>
    <row r="5225" spans="1:6" x14ac:dyDescent="0.2">
      <c r="A5225" s="1"/>
      <c r="B5225" s="1"/>
      <c r="C5225" s="1"/>
      <c r="D5225" s="2"/>
      <c r="E5225" s="1"/>
      <c r="F5225" s="1"/>
    </row>
    <row r="5226" spans="1:6" x14ac:dyDescent="0.2">
      <c r="A5226" s="1"/>
      <c r="B5226" s="1"/>
      <c r="C5226" s="1"/>
      <c r="D5226" s="2"/>
      <c r="E5226" s="1"/>
      <c r="F5226" s="1"/>
    </row>
    <row r="5227" spans="1:6" x14ac:dyDescent="0.2">
      <c r="A5227" s="1"/>
      <c r="B5227" s="1"/>
      <c r="C5227" s="1"/>
      <c r="D5227" s="2"/>
      <c r="E5227" s="1"/>
      <c r="F5227" s="1"/>
    </row>
    <row r="5228" spans="1:6" x14ac:dyDescent="0.2">
      <c r="A5228" s="1"/>
      <c r="B5228" s="1"/>
      <c r="C5228" s="1"/>
      <c r="D5228" s="2"/>
      <c r="E5228" s="1"/>
      <c r="F5228" s="1"/>
    </row>
    <row r="5229" spans="1:6" x14ac:dyDescent="0.2">
      <c r="A5229" s="1"/>
      <c r="B5229" s="1"/>
      <c r="C5229" s="1"/>
      <c r="D5229" s="2"/>
      <c r="E5229" s="1"/>
      <c r="F5229" s="1"/>
    </row>
    <row r="5230" spans="1:6" x14ac:dyDescent="0.2">
      <c r="A5230" s="1"/>
      <c r="B5230" s="1"/>
      <c r="C5230" s="1"/>
      <c r="D5230" s="2"/>
      <c r="E5230" s="1"/>
      <c r="F5230" s="1"/>
    </row>
    <row r="5231" spans="1:6" x14ac:dyDescent="0.2">
      <c r="A5231" s="1"/>
      <c r="B5231" s="1"/>
      <c r="C5231" s="1"/>
      <c r="D5231" s="2"/>
      <c r="E5231" s="1"/>
      <c r="F5231" s="1"/>
    </row>
    <row r="5232" spans="1:6" x14ac:dyDescent="0.2">
      <c r="A5232" s="1"/>
      <c r="B5232" s="1"/>
      <c r="C5232" s="1"/>
      <c r="D5232" s="2"/>
      <c r="E5232" s="1"/>
      <c r="F5232" s="1"/>
    </row>
    <row r="5233" spans="1:6" x14ac:dyDescent="0.2">
      <c r="A5233" s="1"/>
      <c r="B5233" s="1"/>
      <c r="C5233" s="1"/>
      <c r="D5233" s="2"/>
      <c r="E5233" s="1"/>
      <c r="F5233" s="1"/>
    </row>
    <row r="5234" spans="1:6" x14ac:dyDescent="0.2">
      <c r="A5234" s="1"/>
      <c r="B5234" s="1"/>
      <c r="C5234" s="1"/>
      <c r="D5234" s="2"/>
      <c r="E5234" s="1"/>
      <c r="F5234" s="1"/>
    </row>
    <row r="5235" spans="1:6" x14ac:dyDescent="0.2">
      <c r="A5235" s="1"/>
      <c r="B5235" s="1"/>
      <c r="C5235" s="1"/>
      <c r="D5235" s="2"/>
      <c r="E5235" s="1"/>
      <c r="F5235" s="1"/>
    </row>
    <row r="5236" spans="1:6" x14ac:dyDescent="0.2">
      <c r="A5236" s="1"/>
      <c r="B5236" s="1"/>
      <c r="C5236" s="1"/>
      <c r="D5236" s="2"/>
      <c r="E5236" s="1"/>
      <c r="F5236" s="1"/>
    </row>
    <row r="5237" spans="1:6" x14ac:dyDescent="0.2">
      <c r="A5237" s="1"/>
      <c r="B5237" s="1"/>
      <c r="C5237" s="1"/>
      <c r="D5237" s="2"/>
      <c r="E5237" s="1"/>
      <c r="F5237" s="1"/>
    </row>
    <row r="5238" spans="1:6" x14ac:dyDescent="0.2">
      <c r="A5238" s="1"/>
      <c r="B5238" s="1"/>
      <c r="C5238" s="1"/>
      <c r="D5238" s="2"/>
      <c r="E5238" s="1"/>
      <c r="F5238" s="1"/>
    </row>
    <row r="5239" spans="1:6" x14ac:dyDescent="0.2">
      <c r="A5239" s="1"/>
      <c r="B5239" s="1"/>
      <c r="C5239" s="1"/>
      <c r="D5239" s="2"/>
      <c r="E5239" s="1"/>
      <c r="F5239" s="1"/>
    </row>
    <row r="5240" spans="1:6" x14ac:dyDescent="0.2">
      <c r="A5240" s="1"/>
      <c r="B5240" s="1"/>
      <c r="C5240" s="1"/>
      <c r="D5240" s="2"/>
      <c r="E5240" s="1"/>
      <c r="F5240" s="1"/>
    </row>
    <row r="5241" spans="1:6" x14ac:dyDescent="0.2">
      <c r="A5241" s="1"/>
      <c r="B5241" s="1"/>
      <c r="C5241" s="1"/>
      <c r="D5241" s="2"/>
      <c r="E5241" s="1"/>
      <c r="F5241" s="1"/>
    </row>
    <row r="5242" spans="1:6" x14ac:dyDescent="0.2">
      <c r="A5242" s="1"/>
      <c r="B5242" s="1"/>
      <c r="C5242" s="1"/>
      <c r="D5242" s="2"/>
      <c r="E5242" s="1"/>
      <c r="F5242" s="1"/>
    </row>
    <row r="5243" spans="1:6" x14ac:dyDescent="0.2">
      <c r="A5243" s="1"/>
      <c r="B5243" s="1"/>
      <c r="C5243" s="1"/>
      <c r="D5243" s="2"/>
      <c r="E5243" s="1"/>
      <c r="F5243" s="1"/>
    </row>
    <row r="5244" spans="1:6" x14ac:dyDescent="0.2">
      <c r="A5244" s="1"/>
      <c r="B5244" s="1"/>
      <c r="C5244" s="1"/>
      <c r="D5244" s="2"/>
      <c r="E5244" s="1"/>
      <c r="F5244" s="1"/>
    </row>
    <row r="5245" spans="1:6" x14ac:dyDescent="0.2">
      <c r="A5245" s="1"/>
      <c r="B5245" s="1"/>
      <c r="C5245" s="1"/>
      <c r="D5245" s="2"/>
      <c r="E5245" s="1"/>
      <c r="F5245" s="1"/>
    </row>
    <row r="5246" spans="1:6" x14ac:dyDescent="0.2">
      <c r="A5246" s="1"/>
      <c r="B5246" s="1"/>
      <c r="C5246" s="1"/>
      <c r="D5246" s="2"/>
      <c r="E5246" s="1"/>
      <c r="F5246" s="1"/>
    </row>
    <row r="5247" spans="1:6" x14ac:dyDescent="0.2">
      <c r="A5247" s="1"/>
      <c r="B5247" s="1"/>
      <c r="C5247" s="1"/>
      <c r="D5247" s="2"/>
      <c r="E5247" s="1"/>
      <c r="F5247" s="1"/>
    </row>
    <row r="5248" spans="1:6" x14ac:dyDescent="0.2">
      <c r="A5248" s="1"/>
      <c r="B5248" s="1"/>
      <c r="C5248" s="1"/>
      <c r="D5248" s="2"/>
      <c r="E5248" s="1"/>
      <c r="F5248" s="1"/>
    </row>
    <row r="5249" spans="1:6" x14ac:dyDescent="0.2">
      <c r="A5249" s="1"/>
      <c r="B5249" s="1"/>
      <c r="C5249" s="1"/>
      <c r="D5249" s="2"/>
      <c r="E5249" s="1"/>
      <c r="F5249" s="1"/>
    </row>
    <row r="5250" spans="1:6" x14ac:dyDescent="0.2">
      <c r="A5250" s="1"/>
      <c r="B5250" s="1"/>
      <c r="C5250" s="1"/>
      <c r="D5250" s="2"/>
      <c r="E5250" s="1"/>
      <c r="F5250" s="1"/>
    </row>
    <row r="5251" spans="1:6" x14ac:dyDescent="0.2">
      <c r="A5251" s="1"/>
      <c r="B5251" s="1"/>
      <c r="C5251" s="1"/>
      <c r="D5251" s="2"/>
      <c r="E5251" s="1"/>
      <c r="F5251" s="1"/>
    </row>
    <row r="5252" spans="1:6" x14ac:dyDescent="0.2">
      <c r="A5252" s="1"/>
      <c r="B5252" s="1"/>
      <c r="C5252" s="1"/>
      <c r="D5252" s="2"/>
      <c r="E5252" s="1"/>
      <c r="F5252" s="1"/>
    </row>
    <row r="5253" spans="1:6" x14ac:dyDescent="0.2">
      <c r="A5253" s="1"/>
      <c r="B5253" s="1"/>
      <c r="C5253" s="1"/>
      <c r="D5253" s="2"/>
      <c r="E5253" s="1"/>
      <c r="F5253" s="1"/>
    </row>
    <row r="5254" spans="1:6" x14ac:dyDescent="0.2">
      <c r="A5254" s="1"/>
      <c r="B5254" s="1"/>
      <c r="C5254" s="1"/>
      <c r="D5254" s="2"/>
      <c r="E5254" s="1"/>
      <c r="F5254" s="1"/>
    </row>
    <row r="5255" spans="1:6" x14ac:dyDescent="0.2">
      <c r="A5255" s="1"/>
      <c r="B5255" s="1"/>
      <c r="C5255" s="1"/>
      <c r="D5255" s="2"/>
      <c r="E5255" s="1"/>
      <c r="F5255" s="1"/>
    </row>
    <row r="5256" spans="1:6" x14ac:dyDescent="0.2">
      <c r="A5256" s="1"/>
      <c r="B5256" s="1"/>
      <c r="C5256" s="1"/>
      <c r="D5256" s="2"/>
      <c r="E5256" s="1"/>
      <c r="F5256" s="1"/>
    </row>
    <row r="5257" spans="1:6" x14ac:dyDescent="0.2">
      <c r="A5257" s="1"/>
      <c r="B5257" s="1"/>
      <c r="C5257" s="1"/>
      <c r="D5257" s="2"/>
      <c r="E5257" s="1"/>
      <c r="F5257" s="1"/>
    </row>
    <row r="5258" spans="1:6" x14ac:dyDescent="0.2">
      <c r="A5258" s="1"/>
      <c r="B5258" s="1"/>
      <c r="C5258" s="1"/>
      <c r="D5258" s="2"/>
      <c r="E5258" s="1"/>
      <c r="F5258" s="1"/>
    </row>
    <row r="5259" spans="1:6" x14ac:dyDescent="0.2">
      <c r="A5259" s="1"/>
      <c r="B5259" s="1"/>
      <c r="C5259" s="1"/>
      <c r="D5259" s="2"/>
      <c r="E5259" s="1"/>
      <c r="F5259" s="1"/>
    </row>
    <row r="5260" spans="1:6" x14ac:dyDescent="0.2">
      <c r="A5260" s="1"/>
      <c r="B5260" s="1"/>
      <c r="C5260" s="1"/>
      <c r="D5260" s="2"/>
      <c r="E5260" s="1"/>
      <c r="F5260" s="1"/>
    </row>
    <row r="5261" spans="1:6" x14ac:dyDescent="0.2">
      <c r="A5261" s="1"/>
      <c r="B5261" s="1"/>
      <c r="C5261" s="1"/>
      <c r="D5261" s="2"/>
      <c r="E5261" s="1"/>
      <c r="F5261" s="1"/>
    </row>
    <row r="5262" spans="1:6" x14ac:dyDescent="0.2">
      <c r="A5262" s="1"/>
      <c r="B5262" s="1"/>
      <c r="C5262" s="1"/>
      <c r="D5262" s="2"/>
      <c r="E5262" s="1"/>
      <c r="F5262" s="1"/>
    </row>
    <row r="5263" spans="1:6" x14ac:dyDescent="0.2">
      <c r="A5263" s="1"/>
      <c r="B5263" s="1"/>
      <c r="C5263" s="1"/>
      <c r="D5263" s="2"/>
      <c r="E5263" s="1"/>
      <c r="F5263" s="1"/>
    </row>
    <row r="5264" spans="1:6" x14ac:dyDescent="0.2">
      <c r="A5264" s="1"/>
      <c r="B5264" s="1"/>
      <c r="C5264" s="1"/>
      <c r="D5264" s="2"/>
      <c r="E5264" s="1"/>
      <c r="F5264" s="1"/>
    </row>
    <row r="5265" spans="1:6" x14ac:dyDescent="0.2">
      <c r="A5265" s="1"/>
      <c r="B5265" s="1"/>
      <c r="C5265" s="1"/>
      <c r="D5265" s="2"/>
      <c r="E5265" s="1"/>
      <c r="F5265" s="1"/>
    </row>
    <row r="5266" spans="1:6" x14ac:dyDescent="0.2">
      <c r="A5266" s="1"/>
      <c r="B5266" s="1"/>
      <c r="C5266" s="1"/>
      <c r="D5266" s="2"/>
      <c r="E5266" s="1"/>
      <c r="F5266" s="1"/>
    </row>
    <row r="5267" spans="1:6" x14ac:dyDescent="0.2">
      <c r="A5267" s="1"/>
      <c r="B5267" s="1"/>
      <c r="C5267" s="1"/>
      <c r="D5267" s="2"/>
      <c r="E5267" s="1"/>
      <c r="F5267" s="1"/>
    </row>
    <row r="5268" spans="1:6" x14ac:dyDescent="0.2">
      <c r="A5268" s="1"/>
      <c r="B5268" s="1"/>
      <c r="C5268" s="1"/>
      <c r="D5268" s="2"/>
      <c r="E5268" s="1"/>
      <c r="F5268" s="1"/>
    </row>
    <row r="5269" spans="1:6" x14ac:dyDescent="0.2">
      <c r="A5269" s="1"/>
      <c r="B5269" s="1"/>
      <c r="C5269" s="1"/>
      <c r="D5269" s="2"/>
      <c r="E5269" s="1"/>
      <c r="F5269" s="1"/>
    </row>
    <row r="5270" spans="1:6" x14ac:dyDescent="0.2">
      <c r="A5270" s="1"/>
      <c r="B5270" s="1"/>
      <c r="C5270" s="1"/>
      <c r="D5270" s="2"/>
      <c r="E5270" s="1"/>
      <c r="F5270" s="1"/>
    </row>
    <row r="5271" spans="1:6" x14ac:dyDescent="0.2">
      <c r="A5271" s="1"/>
      <c r="B5271" s="1"/>
      <c r="C5271" s="1"/>
      <c r="D5271" s="2"/>
      <c r="E5271" s="1"/>
      <c r="F5271" s="1"/>
    </row>
    <row r="5272" spans="1:6" x14ac:dyDescent="0.2">
      <c r="A5272" s="1"/>
      <c r="B5272" s="1"/>
      <c r="C5272" s="1"/>
      <c r="D5272" s="2"/>
      <c r="E5272" s="1"/>
      <c r="F5272" s="1"/>
    </row>
    <row r="5273" spans="1:6" x14ac:dyDescent="0.2">
      <c r="A5273" s="1"/>
      <c r="B5273" s="1"/>
      <c r="C5273" s="1"/>
      <c r="D5273" s="2"/>
      <c r="E5273" s="1"/>
      <c r="F5273" s="1"/>
    </row>
    <row r="5274" spans="1:6" x14ac:dyDescent="0.2">
      <c r="A5274" s="1"/>
      <c r="B5274" s="1"/>
      <c r="C5274" s="1"/>
      <c r="D5274" s="2"/>
      <c r="E5274" s="1"/>
      <c r="F5274" s="1"/>
    </row>
    <row r="5275" spans="1:6" x14ac:dyDescent="0.2">
      <c r="A5275" s="1"/>
      <c r="B5275" s="1"/>
      <c r="C5275" s="1"/>
      <c r="D5275" s="2"/>
      <c r="E5275" s="1"/>
      <c r="F5275" s="1"/>
    </row>
    <row r="5276" spans="1:6" x14ac:dyDescent="0.2">
      <c r="A5276" s="1"/>
      <c r="B5276" s="1"/>
      <c r="C5276" s="1"/>
      <c r="D5276" s="2"/>
      <c r="E5276" s="1"/>
      <c r="F5276" s="1"/>
    </row>
    <row r="5277" spans="1:6" x14ac:dyDescent="0.2">
      <c r="A5277" s="1"/>
      <c r="B5277" s="1"/>
      <c r="C5277" s="1"/>
      <c r="D5277" s="2"/>
      <c r="E5277" s="1"/>
      <c r="F5277" s="1"/>
    </row>
    <row r="5278" spans="1:6" x14ac:dyDescent="0.2">
      <c r="A5278" s="1"/>
      <c r="B5278" s="1"/>
      <c r="C5278" s="1"/>
      <c r="D5278" s="2"/>
      <c r="E5278" s="1"/>
      <c r="F5278" s="1"/>
    </row>
    <row r="5279" spans="1:6" x14ac:dyDescent="0.2">
      <c r="A5279" s="1"/>
      <c r="B5279" s="1"/>
      <c r="C5279" s="1"/>
      <c r="D5279" s="2"/>
      <c r="E5279" s="1"/>
      <c r="F5279" s="1"/>
    </row>
    <row r="5280" spans="1:6" x14ac:dyDescent="0.2">
      <c r="A5280" s="1"/>
      <c r="B5280" s="1"/>
      <c r="C5280" s="1"/>
      <c r="D5280" s="2"/>
      <c r="E5280" s="1"/>
      <c r="F5280" s="1"/>
    </row>
    <row r="5281" spans="1:6" x14ac:dyDescent="0.2">
      <c r="A5281" s="1"/>
      <c r="B5281" s="1"/>
      <c r="C5281" s="1"/>
      <c r="D5281" s="2"/>
      <c r="E5281" s="1"/>
      <c r="F5281" s="1"/>
    </row>
    <row r="5282" spans="1:6" x14ac:dyDescent="0.2">
      <c r="A5282" s="1"/>
      <c r="B5282" s="1"/>
      <c r="C5282" s="1"/>
      <c r="D5282" s="2"/>
      <c r="E5282" s="1"/>
      <c r="F5282" s="1"/>
    </row>
    <row r="5283" spans="1:6" x14ac:dyDescent="0.2">
      <c r="A5283" s="1"/>
      <c r="B5283" s="1"/>
      <c r="C5283" s="1"/>
      <c r="D5283" s="2"/>
      <c r="E5283" s="1"/>
      <c r="F5283" s="1"/>
    </row>
    <row r="5284" spans="1:6" x14ac:dyDescent="0.2">
      <c r="A5284" s="1"/>
      <c r="B5284" s="1"/>
      <c r="C5284" s="1"/>
      <c r="D5284" s="2"/>
      <c r="E5284" s="1"/>
      <c r="F5284" s="1"/>
    </row>
    <row r="5285" spans="1:6" x14ac:dyDescent="0.2">
      <c r="A5285" s="1"/>
      <c r="B5285" s="1"/>
      <c r="C5285" s="1"/>
      <c r="D5285" s="2"/>
      <c r="E5285" s="1"/>
      <c r="F5285" s="1"/>
    </row>
    <row r="5286" spans="1:6" x14ac:dyDescent="0.2">
      <c r="A5286" s="1"/>
      <c r="B5286" s="1"/>
      <c r="C5286" s="1"/>
      <c r="D5286" s="2"/>
      <c r="E5286" s="1"/>
      <c r="F5286" s="1"/>
    </row>
    <row r="5287" spans="1:6" x14ac:dyDescent="0.2">
      <c r="A5287" s="1"/>
      <c r="B5287" s="1"/>
      <c r="C5287" s="1"/>
      <c r="D5287" s="2"/>
      <c r="E5287" s="1"/>
      <c r="F5287" s="1"/>
    </row>
    <row r="5288" spans="1:6" x14ac:dyDescent="0.2">
      <c r="A5288" s="1"/>
      <c r="B5288" s="1"/>
      <c r="C5288" s="1"/>
      <c r="D5288" s="2"/>
      <c r="E5288" s="1"/>
      <c r="F5288" s="1"/>
    </row>
    <row r="5289" spans="1:6" x14ac:dyDescent="0.2">
      <c r="A5289" s="1"/>
      <c r="B5289" s="1"/>
      <c r="C5289" s="1"/>
      <c r="D5289" s="2"/>
      <c r="E5289" s="1"/>
      <c r="F5289" s="1"/>
    </row>
    <row r="5290" spans="1:6" x14ac:dyDescent="0.2">
      <c r="A5290" s="1"/>
      <c r="B5290" s="1"/>
      <c r="C5290" s="1"/>
      <c r="D5290" s="2"/>
      <c r="E5290" s="1"/>
      <c r="F5290" s="1"/>
    </row>
    <row r="5291" spans="1:6" x14ac:dyDescent="0.2">
      <c r="A5291" s="1"/>
      <c r="B5291" s="1"/>
      <c r="C5291" s="1"/>
      <c r="D5291" s="2"/>
      <c r="E5291" s="1"/>
      <c r="F5291" s="1"/>
    </row>
    <row r="5292" spans="1:6" x14ac:dyDescent="0.2">
      <c r="A5292" s="1"/>
      <c r="B5292" s="1"/>
      <c r="C5292" s="1"/>
      <c r="D5292" s="2"/>
      <c r="E5292" s="1"/>
      <c r="F5292" s="1"/>
    </row>
    <row r="5293" spans="1:6" x14ac:dyDescent="0.2">
      <c r="A5293" s="1"/>
      <c r="B5293" s="1"/>
      <c r="C5293" s="1"/>
      <c r="D5293" s="2"/>
      <c r="E5293" s="1"/>
      <c r="F5293" s="1"/>
    </row>
    <row r="5294" spans="1:6" x14ac:dyDescent="0.2">
      <c r="A5294" s="1"/>
      <c r="B5294" s="1"/>
      <c r="C5294" s="1"/>
      <c r="D5294" s="2"/>
      <c r="E5294" s="1"/>
      <c r="F5294" s="1"/>
    </row>
    <row r="5295" spans="1:6" x14ac:dyDescent="0.2">
      <c r="A5295" s="1"/>
      <c r="B5295" s="1"/>
      <c r="C5295" s="1"/>
      <c r="D5295" s="2"/>
      <c r="E5295" s="1"/>
      <c r="F5295" s="1"/>
    </row>
    <row r="5296" spans="1:6" x14ac:dyDescent="0.2">
      <c r="A5296" s="1"/>
      <c r="B5296" s="1"/>
      <c r="C5296" s="1"/>
      <c r="D5296" s="2"/>
      <c r="E5296" s="1"/>
      <c r="F5296" s="1"/>
    </row>
    <row r="5297" spans="1:6" x14ac:dyDescent="0.2">
      <c r="A5297" s="1"/>
      <c r="B5297" s="1"/>
      <c r="C5297" s="1"/>
      <c r="D5297" s="2"/>
      <c r="E5297" s="1"/>
      <c r="F5297" s="1"/>
    </row>
    <row r="5298" spans="1:6" x14ac:dyDescent="0.2">
      <c r="A5298" s="1"/>
      <c r="B5298" s="1"/>
      <c r="C5298" s="1"/>
      <c r="D5298" s="2"/>
      <c r="E5298" s="1"/>
      <c r="F5298" s="1"/>
    </row>
    <row r="5299" spans="1:6" x14ac:dyDescent="0.2">
      <c r="A5299" s="1"/>
      <c r="B5299" s="1"/>
      <c r="C5299" s="1"/>
      <c r="D5299" s="2"/>
      <c r="E5299" s="1"/>
      <c r="F5299" s="1"/>
    </row>
    <row r="5300" spans="1:6" x14ac:dyDescent="0.2">
      <c r="A5300" s="1"/>
      <c r="B5300" s="1"/>
      <c r="C5300" s="1"/>
      <c r="D5300" s="2"/>
      <c r="E5300" s="1"/>
      <c r="F5300" s="1"/>
    </row>
    <row r="5301" spans="1:6" x14ac:dyDescent="0.2">
      <c r="A5301" s="1"/>
      <c r="B5301" s="1"/>
      <c r="C5301" s="1"/>
      <c r="D5301" s="2"/>
      <c r="E5301" s="1"/>
      <c r="F5301" s="1"/>
    </row>
    <row r="5302" spans="1:6" x14ac:dyDescent="0.2">
      <c r="A5302" s="1"/>
      <c r="B5302" s="1"/>
      <c r="C5302" s="1"/>
      <c r="D5302" s="2"/>
      <c r="E5302" s="1"/>
      <c r="F5302" s="1"/>
    </row>
    <row r="5303" spans="1:6" x14ac:dyDescent="0.2">
      <c r="A5303" s="1"/>
      <c r="B5303" s="1"/>
      <c r="C5303" s="1"/>
      <c r="D5303" s="2"/>
      <c r="E5303" s="1"/>
      <c r="F5303" s="1"/>
    </row>
    <row r="5304" spans="1:6" x14ac:dyDescent="0.2">
      <c r="A5304" s="1"/>
      <c r="B5304" s="1"/>
      <c r="C5304" s="1"/>
      <c r="D5304" s="2"/>
      <c r="E5304" s="1"/>
      <c r="F5304" s="1"/>
    </row>
    <row r="5305" spans="1:6" x14ac:dyDescent="0.2">
      <c r="A5305" s="1"/>
      <c r="B5305" s="1"/>
      <c r="C5305" s="1"/>
      <c r="D5305" s="2"/>
      <c r="E5305" s="1"/>
      <c r="F5305" s="1"/>
    </row>
    <row r="5306" spans="1:6" x14ac:dyDescent="0.2">
      <c r="A5306" s="1"/>
      <c r="B5306" s="1"/>
      <c r="C5306" s="1"/>
      <c r="D5306" s="2"/>
      <c r="E5306" s="1"/>
      <c r="F5306" s="1"/>
    </row>
    <row r="5307" spans="1:6" x14ac:dyDescent="0.2">
      <c r="A5307" s="1"/>
      <c r="B5307" s="1"/>
      <c r="C5307" s="1"/>
      <c r="D5307" s="2"/>
      <c r="E5307" s="1"/>
      <c r="F5307" s="1"/>
    </row>
    <row r="5308" spans="1:6" x14ac:dyDescent="0.2">
      <c r="A5308" s="1"/>
      <c r="B5308" s="1"/>
      <c r="C5308" s="1"/>
      <c r="D5308" s="2"/>
      <c r="E5308" s="1"/>
      <c r="F5308" s="1"/>
    </row>
    <row r="5309" spans="1:6" x14ac:dyDescent="0.2">
      <c r="A5309" s="1"/>
      <c r="B5309" s="1"/>
      <c r="C5309" s="1"/>
      <c r="D5309" s="2"/>
      <c r="E5309" s="1"/>
      <c r="F5309" s="1"/>
    </row>
    <row r="5310" spans="1:6" x14ac:dyDescent="0.2">
      <c r="A5310" s="1"/>
      <c r="B5310" s="1"/>
      <c r="C5310" s="1"/>
      <c r="D5310" s="2"/>
      <c r="E5310" s="1"/>
      <c r="F5310" s="1"/>
    </row>
    <row r="5311" spans="1:6" x14ac:dyDescent="0.2">
      <c r="A5311" s="1"/>
      <c r="B5311" s="1"/>
      <c r="C5311" s="1"/>
      <c r="D5311" s="2"/>
      <c r="E5311" s="1"/>
      <c r="F5311" s="1"/>
    </row>
    <row r="5312" spans="1:6" x14ac:dyDescent="0.2">
      <c r="A5312" s="1"/>
      <c r="B5312" s="1"/>
      <c r="C5312" s="1"/>
      <c r="D5312" s="2"/>
      <c r="E5312" s="1"/>
      <c r="F5312" s="1"/>
    </row>
    <row r="5313" spans="1:6" x14ac:dyDescent="0.2">
      <c r="A5313" s="1"/>
      <c r="B5313" s="1"/>
      <c r="C5313" s="1"/>
      <c r="D5313" s="2"/>
      <c r="E5313" s="1"/>
      <c r="F5313" s="1"/>
    </row>
    <row r="5314" spans="1:6" x14ac:dyDescent="0.2">
      <c r="A5314" s="1"/>
      <c r="B5314" s="1"/>
      <c r="C5314" s="1"/>
      <c r="D5314" s="2"/>
      <c r="E5314" s="1"/>
      <c r="F5314" s="1"/>
    </row>
    <row r="5315" spans="1:6" x14ac:dyDescent="0.2">
      <c r="A5315" s="1"/>
      <c r="B5315" s="1"/>
      <c r="C5315" s="1"/>
      <c r="D5315" s="2"/>
      <c r="E5315" s="1"/>
      <c r="F5315" s="1"/>
    </row>
    <row r="5316" spans="1:6" x14ac:dyDescent="0.2">
      <c r="A5316" s="1"/>
      <c r="B5316" s="1"/>
      <c r="C5316" s="1"/>
      <c r="D5316" s="2"/>
      <c r="E5316" s="1"/>
      <c r="F5316" s="1"/>
    </row>
    <row r="5317" spans="1:6" x14ac:dyDescent="0.2">
      <c r="A5317" s="1"/>
      <c r="B5317" s="1"/>
      <c r="C5317" s="1"/>
      <c r="D5317" s="2"/>
      <c r="E5317" s="1"/>
      <c r="F5317" s="1"/>
    </row>
    <row r="5318" spans="1:6" x14ac:dyDescent="0.2">
      <c r="A5318" s="1"/>
      <c r="B5318" s="1"/>
      <c r="C5318" s="1"/>
      <c r="D5318" s="2"/>
      <c r="E5318" s="1"/>
      <c r="F5318" s="1"/>
    </row>
    <row r="5319" spans="1:6" x14ac:dyDescent="0.2">
      <c r="A5319" s="1"/>
      <c r="B5319" s="1"/>
      <c r="C5319" s="1"/>
      <c r="D5319" s="2"/>
      <c r="E5319" s="1"/>
      <c r="F5319" s="1"/>
    </row>
    <row r="5320" spans="1:6" x14ac:dyDescent="0.2">
      <c r="A5320" s="1"/>
      <c r="B5320" s="1"/>
      <c r="C5320" s="1"/>
      <c r="D5320" s="2"/>
      <c r="E5320" s="1"/>
      <c r="F5320" s="1"/>
    </row>
    <row r="5321" spans="1:6" x14ac:dyDescent="0.2">
      <c r="A5321" s="1"/>
      <c r="B5321" s="1"/>
      <c r="C5321" s="1"/>
      <c r="D5321" s="2"/>
      <c r="E5321" s="1"/>
      <c r="F5321" s="1"/>
    </row>
    <row r="5322" spans="1:6" x14ac:dyDescent="0.2">
      <c r="A5322" s="1"/>
      <c r="B5322" s="1"/>
      <c r="C5322" s="1"/>
      <c r="D5322" s="2"/>
      <c r="E5322" s="1"/>
      <c r="F5322" s="1"/>
    </row>
    <row r="5323" spans="1:6" x14ac:dyDescent="0.2">
      <c r="A5323" s="1"/>
      <c r="B5323" s="1"/>
      <c r="C5323" s="1"/>
      <c r="D5323" s="2"/>
      <c r="E5323" s="1"/>
      <c r="F5323" s="1"/>
    </row>
    <row r="5324" spans="1:6" x14ac:dyDescent="0.2">
      <c r="A5324" s="1"/>
      <c r="B5324" s="1"/>
      <c r="C5324" s="1"/>
      <c r="D5324" s="2"/>
      <c r="E5324" s="1"/>
      <c r="F5324" s="1"/>
    </row>
    <row r="5325" spans="1:6" x14ac:dyDescent="0.2">
      <c r="A5325" s="1"/>
      <c r="B5325" s="1"/>
      <c r="C5325" s="1"/>
      <c r="D5325" s="2"/>
      <c r="E5325" s="1"/>
      <c r="F5325" s="1"/>
    </row>
    <row r="5326" spans="1:6" x14ac:dyDescent="0.2">
      <c r="A5326" s="1"/>
      <c r="B5326" s="1"/>
      <c r="C5326" s="1"/>
      <c r="D5326" s="2"/>
      <c r="E5326" s="1"/>
      <c r="F5326" s="1"/>
    </row>
    <row r="5327" spans="1:6" x14ac:dyDescent="0.2">
      <c r="A5327" s="1"/>
      <c r="B5327" s="1"/>
      <c r="C5327" s="1"/>
      <c r="D5327" s="2"/>
      <c r="E5327" s="1"/>
      <c r="F5327" s="1"/>
    </row>
    <row r="5328" spans="1:6" x14ac:dyDescent="0.2">
      <c r="A5328" s="1"/>
      <c r="B5328" s="1"/>
      <c r="C5328" s="1"/>
      <c r="D5328" s="2"/>
      <c r="E5328" s="1"/>
      <c r="F5328" s="1"/>
    </row>
    <row r="5329" spans="1:6" x14ac:dyDescent="0.2">
      <c r="A5329" s="1"/>
      <c r="B5329" s="1"/>
      <c r="C5329" s="1"/>
      <c r="D5329" s="2"/>
      <c r="E5329" s="1"/>
      <c r="F5329" s="1"/>
    </row>
    <row r="5330" spans="1:6" x14ac:dyDescent="0.2">
      <c r="A5330" s="1"/>
      <c r="B5330" s="1"/>
      <c r="C5330" s="1"/>
      <c r="D5330" s="2"/>
      <c r="E5330" s="1"/>
      <c r="F5330" s="1"/>
    </row>
    <row r="5331" spans="1:6" x14ac:dyDescent="0.2">
      <c r="A5331" s="1"/>
      <c r="B5331" s="1"/>
      <c r="C5331" s="1"/>
      <c r="D5331" s="2"/>
      <c r="E5331" s="1"/>
      <c r="F5331" s="1"/>
    </row>
    <row r="5332" spans="1:6" x14ac:dyDescent="0.2">
      <c r="A5332" s="1"/>
      <c r="B5332" s="1"/>
      <c r="C5332" s="1"/>
      <c r="D5332" s="2"/>
      <c r="E5332" s="1"/>
      <c r="F5332" s="1"/>
    </row>
    <row r="5333" spans="1:6" x14ac:dyDescent="0.2">
      <c r="A5333" s="1"/>
      <c r="B5333" s="1"/>
      <c r="C5333" s="1"/>
      <c r="D5333" s="2"/>
      <c r="E5333" s="1"/>
      <c r="F5333" s="1"/>
    </row>
    <row r="5334" spans="1:6" x14ac:dyDescent="0.2">
      <c r="A5334" s="1"/>
      <c r="B5334" s="1"/>
      <c r="C5334" s="1"/>
      <c r="D5334" s="2"/>
      <c r="E5334" s="1"/>
      <c r="F5334" s="1"/>
    </row>
    <row r="5335" spans="1:6" x14ac:dyDescent="0.2">
      <c r="A5335" s="1"/>
      <c r="B5335" s="1"/>
      <c r="C5335" s="1"/>
      <c r="D5335" s="2"/>
      <c r="E5335" s="1"/>
      <c r="F5335" s="1"/>
    </row>
    <row r="5336" spans="1:6" x14ac:dyDescent="0.2">
      <c r="A5336" s="1"/>
      <c r="B5336" s="1"/>
      <c r="C5336" s="1"/>
      <c r="D5336" s="2"/>
      <c r="E5336" s="1"/>
      <c r="F5336" s="1"/>
    </row>
    <row r="5337" spans="1:6" x14ac:dyDescent="0.2">
      <c r="A5337" s="1"/>
      <c r="B5337" s="1"/>
      <c r="C5337" s="1"/>
      <c r="D5337" s="2"/>
      <c r="E5337" s="1"/>
      <c r="F5337" s="1"/>
    </row>
    <row r="5338" spans="1:6" x14ac:dyDescent="0.2">
      <c r="A5338" s="1"/>
      <c r="B5338" s="1"/>
      <c r="C5338" s="1"/>
      <c r="D5338" s="2"/>
      <c r="E5338" s="1"/>
      <c r="F5338" s="1"/>
    </row>
    <row r="5339" spans="1:6" x14ac:dyDescent="0.2">
      <c r="A5339" s="1"/>
      <c r="B5339" s="1"/>
      <c r="C5339" s="1"/>
      <c r="D5339" s="2"/>
      <c r="E5339" s="1"/>
      <c r="F5339" s="1"/>
    </row>
    <row r="5340" spans="1:6" x14ac:dyDescent="0.2">
      <c r="A5340" s="1"/>
      <c r="B5340" s="1"/>
      <c r="C5340" s="1"/>
      <c r="D5340" s="2"/>
      <c r="E5340" s="1"/>
      <c r="F5340" s="1"/>
    </row>
    <row r="5341" spans="1:6" x14ac:dyDescent="0.2">
      <c r="A5341" s="1"/>
      <c r="B5341" s="1"/>
      <c r="C5341" s="1"/>
      <c r="D5341" s="2"/>
      <c r="E5341" s="1"/>
      <c r="F5341" s="1"/>
    </row>
    <row r="5342" spans="1:6" x14ac:dyDescent="0.2">
      <c r="A5342" s="1"/>
      <c r="B5342" s="1"/>
      <c r="C5342" s="1"/>
      <c r="D5342" s="2"/>
      <c r="E5342" s="1"/>
      <c r="F5342" s="1"/>
    </row>
    <row r="5343" spans="1:6" x14ac:dyDescent="0.2">
      <c r="A5343" s="1"/>
      <c r="B5343" s="1"/>
      <c r="C5343" s="1"/>
      <c r="D5343" s="2"/>
      <c r="E5343" s="1"/>
      <c r="F5343" s="1"/>
    </row>
    <row r="5344" spans="1:6" x14ac:dyDescent="0.2">
      <c r="A5344" s="1"/>
      <c r="B5344" s="1"/>
      <c r="C5344" s="1"/>
      <c r="D5344" s="2"/>
      <c r="E5344" s="1"/>
      <c r="F5344" s="1"/>
    </row>
    <row r="5345" spans="1:6" x14ac:dyDescent="0.2">
      <c r="A5345" s="1"/>
      <c r="B5345" s="1"/>
      <c r="C5345" s="1"/>
      <c r="D5345" s="2"/>
      <c r="E5345" s="1"/>
      <c r="F5345" s="1"/>
    </row>
    <row r="5346" spans="1:6" x14ac:dyDescent="0.2">
      <c r="A5346" s="1"/>
      <c r="B5346" s="1"/>
      <c r="C5346" s="1"/>
      <c r="D5346" s="2"/>
      <c r="E5346" s="1"/>
      <c r="F5346" s="1"/>
    </row>
    <row r="5347" spans="1:6" x14ac:dyDescent="0.2">
      <c r="A5347" s="1"/>
      <c r="B5347" s="1"/>
      <c r="C5347" s="1"/>
      <c r="D5347" s="2"/>
      <c r="E5347" s="1"/>
      <c r="F5347" s="1"/>
    </row>
    <row r="5348" spans="1:6" x14ac:dyDescent="0.2">
      <c r="A5348" s="1"/>
      <c r="B5348" s="1"/>
      <c r="C5348" s="1"/>
      <c r="D5348" s="2"/>
      <c r="E5348" s="1"/>
      <c r="F5348" s="1"/>
    </row>
    <row r="5349" spans="1:6" x14ac:dyDescent="0.2">
      <c r="A5349" s="1"/>
      <c r="B5349" s="1"/>
      <c r="C5349" s="1"/>
      <c r="D5349" s="2"/>
      <c r="E5349" s="1"/>
      <c r="F5349" s="1"/>
    </row>
    <row r="5350" spans="1:6" x14ac:dyDescent="0.2">
      <c r="A5350" s="1"/>
      <c r="B5350" s="1"/>
      <c r="C5350" s="1"/>
      <c r="D5350" s="2"/>
      <c r="E5350" s="1"/>
      <c r="F5350" s="1"/>
    </row>
    <row r="5351" spans="1:6" x14ac:dyDescent="0.2">
      <c r="A5351" s="1"/>
      <c r="B5351" s="1"/>
      <c r="C5351" s="1"/>
      <c r="D5351" s="2"/>
      <c r="E5351" s="1"/>
      <c r="F5351" s="1"/>
    </row>
    <row r="5352" spans="1:6" x14ac:dyDescent="0.2">
      <c r="A5352" s="1"/>
      <c r="B5352" s="1"/>
      <c r="C5352" s="1"/>
      <c r="D5352" s="2"/>
      <c r="E5352" s="1"/>
      <c r="F5352" s="1"/>
    </row>
    <row r="5353" spans="1:6" x14ac:dyDescent="0.2">
      <c r="A5353" s="1"/>
      <c r="B5353" s="1"/>
      <c r="C5353" s="1"/>
      <c r="D5353" s="2"/>
      <c r="E5353" s="1"/>
      <c r="F5353" s="1"/>
    </row>
    <row r="5354" spans="1:6" x14ac:dyDescent="0.2">
      <c r="A5354" s="1"/>
      <c r="B5354" s="1"/>
      <c r="C5354" s="1"/>
      <c r="D5354" s="2"/>
      <c r="E5354" s="1"/>
      <c r="F5354" s="1"/>
    </row>
    <row r="5355" spans="1:6" x14ac:dyDescent="0.2">
      <c r="A5355" s="1"/>
      <c r="B5355" s="1"/>
      <c r="C5355" s="1"/>
      <c r="D5355" s="2"/>
      <c r="E5355" s="1"/>
      <c r="F5355" s="1"/>
    </row>
    <row r="5356" spans="1:6" x14ac:dyDescent="0.2">
      <c r="A5356" s="1"/>
      <c r="B5356" s="1"/>
      <c r="C5356" s="1"/>
      <c r="D5356" s="2"/>
      <c r="E5356" s="1"/>
      <c r="F5356" s="1"/>
    </row>
    <row r="5357" spans="1:6" x14ac:dyDescent="0.2">
      <c r="A5357" s="1"/>
      <c r="B5357" s="1"/>
      <c r="C5357" s="1"/>
      <c r="D5357" s="2"/>
      <c r="E5357" s="1"/>
      <c r="F5357" s="1"/>
    </row>
    <row r="5358" spans="1:6" x14ac:dyDescent="0.2">
      <c r="A5358" s="1"/>
      <c r="B5358" s="1"/>
      <c r="C5358" s="1"/>
      <c r="D5358" s="2"/>
      <c r="E5358" s="1"/>
      <c r="F5358" s="1"/>
    </row>
    <row r="5359" spans="1:6" x14ac:dyDescent="0.2">
      <c r="A5359" s="1"/>
      <c r="B5359" s="1"/>
      <c r="C5359" s="1"/>
      <c r="D5359" s="2"/>
      <c r="E5359" s="1"/>
      <c r="F5359" s="1"/>
    </row>
    <row r="5360" spans="1:6" x14ac:dyDescent="0.2">
      <c r="A5360" s="1"/>
      <c r="B5360" s="1"/>
      <c r="C5360" s="1"/>
      <c r="D5360" s="2"/>
      <c r="E5360" s="1"/>
      <c r="F5360" s="1"/>
    </row>
    <row r="5361" spans="1:6" x14ac:dyDescent="0.2">
      <c r="A5361" s="1"/>
      <c r="B5361" s="1"/>
      <c r="C5361" s="1"/>
      <c r="D5361" s="2"/>
      <c r="E5361" s="1"/>
      <c r="F5361" s="1"/>
    </row>
    <row r="5362" spans="1:6" x14ac:dyDescent="0.2">
      <c r="A5362" s="1"/>
      <c r="B5362" s="1"/>
      <c r="C5362" s="1"/>
      <c r="D5362" s="2"/>
      <c r="E5362" s="1"/>
      <c r="F5362" s="1"/>
    </row>
    <row r="5363" spans="1:6" x14ac:dyDescent="0.2">
      <c r="A5363" s="1"/>
      <c r="B5363" s="1"/>
      <c r="C5363" s="1"/>
      <c r="D5363" s="2"/>
      <c r="E5363" s="1"/>
      <c r="F5363" s="1"/>
    </row>
    <row r="5364" spans="1:6" x14ac:dyDescent="0.2">
      <c r="A5364" s="1"/>
      <c r="B5364" s="1"/>
      <c r="C5364" s="1"/>
      <c r="D5364" s="2"/>
      <c r="E5364" s="1"/>
      <c r="F5364" s="1"/>
    </row>
    <row r="5365" spans="1:6" x14ac:dyDescent="0.2">
      <c r="A5365" s="1"/>
      <c r="B5365" s="1"/>
      <c r="C5365" s="1"/>
      <c r="D5365" s="2"/>
      <c r="E5365" s="1"/>
      <c r="F5365" s="1"/>
    </row>
    <row r="5366" spans="1:6" x14ac:dyDescent="0.2">
      <c r="A5366" s="1"/>
      <c r="B5366" s="1"/>
      <c r="C5366" s="1"/>
      <c r="D5366" s="2"/>
      <c r="E5366" s="1"/>
      <c r="F5366" s="1"/>
    </row>
    <row r="5367" spans="1:6" x14ac:dyDescent="0.2">
      <c r="A5367" s="1"/>
      <c r="B5367" s="1"/>
      <c r="C5367" s="1"/>
      <c r="D5367" s="2"/>
      <c r="E5367" s="1"/>
      <c r="F5367" s="1"/>
    </row>
    <row r="5368" spans="1:6" x14ac:dyDescent="0.2">
      <c r="A5368" s="1"/>
      <c r="B5368" s="1"/>
      <c r="C5368" s="1"/>
      <c r="D5368" s="2"/>
      <c r="E5368" s="1"/>
      <c r="F5368" s="1"/>
    </row>
    <row r="5369" spans="1:6" x14ac:dyDescent="0.2">
      <c r="A5369" s="1"/>
      <c r="B5369" s="1"/>
      <c r="C5369" s="1"/>
      <c r="D5369" s="2"/>
      <c r="E5369" s="1"/>
      <c r="F5369" s="1"/>
    </row>
    <row r="5370" spans="1:6" x14ac:dyDescent="0.2">
      <c r="A5370" s="1"/>
      <c r="B5370" s="1"/>
      <c r="C5370" s="1"/>
      <c r="D5370" s="2"/>
      <c r="E5370" s="1"/>
      <c r="F5370" s="1"/>
    </row>
    <row r="5371" spans="1:6" x14ac:dyDescent="0.2">
      <c r="A5371" s="1"/>
      <c r="B5371" s="1"/>
      <c r="C5371" s="1"/>
      <c r="D5371" s="2"/>
      <c r="E5371" s="1"/>
      <c r="F5371" s="1"/>
    </row>
    <row r="5372" spans="1:6" x14ac:dyDescent="0.2">
      <c r="A5372" s="1"/>
      <c r="B5372" s="1"/>
      <c r="C5372" s="1"/>
      <c r="D5372" s="2"/>
      <c r="E5372" s="1"/>
      <c r="F5372" s="1"/>
    </row>
    <row r="5373" spans="1:6" x14ac:dyDescent="0.2">
      <c r="A5373" s="1"/>
      <c r="B5373" s="1"/>
      <c r="C5373" s="1"/>
      <c r="D5373" s="2"/>
      <c r="E5373" s="1"/>
      <c r="F5373" s="1"/>
    </row>
    <row r="5374" spans="1:6" x14ac:dyDescent="0.2">
      <c r="A5374" s="1"/>
      <c r="B5374" s="1"/>
      <c r="C5374" s="1"/>
      <c r="D5374" s="2"/>
      <c r="E5374" s="1"/>
      <c r="F5374" s="1"/>
    </row>
    <row r="5375" spans="1:6" x14ac:dyDescent="0.2">
      <c r="A5375" s="1"/>
      <c r="B5375" s="1"/>
      <c r="C5375" s="1"/>
      <c r="D5375" s="2"/>
      <c r="E5375" s="1"/>
      <c r="F5375" s="1"/>
    </row>
    <row r="5376" spans="1:6" x14ac:dyDescent="0.2">
      <c r="A5376" s="1"/>
      <c r="B5376" s="1"/>
      <c r="C5376" s="1"/>
      <c r="D5376" s="2"/>
      <c r="E5376" s="1"/>
      <c r="F5376" s="1"/>
    </row>
    <row r="5377" spans="1:6" x14ac:dyDescent="0.2">
      <c r="A5377" s="1"/>
      <c r="B5377" s="1"/>
      <c r="C5377" s="1"/>
      <c r="D5377" s="2"/>
      <c r="E5377" s="1"/>
      <c r="F5377" s="1"/>
    </row>
    <row r="5378" spans="1:6" x14ac:dyDescent="0.2">
      <c r="A5378" s="1"/>
      <c r="B5378" s="1"/>
      <c r="C5378" s="1"/>
      <c r="D5378" s="2"/>
      <c r="E5378" s="1"/>
      <c r="F5378" s="1"/>
    </row>
    <row r="5379" spans="1:6" x14ac:dyDescent="0.2">
      <c r="A5379" s="1"/>
      <c r="B5379" s="1"/>
      <c r="C5379" s="1"/>
      <c r="D5379" s="2"/>
      <c r="E5379" s="1"/>
      <c r="F5379" s="1"/>
    </row>
    <row r="5380" spans="1:6" x14ac:dyDescent="0.2">
      <c r="A5380" s="1"/>
      <c r="B5380" s="1"/>
      <c r="C5380" s="1"/>
      <c r="D5380" s="2"/>
      <c r="E5380" s="1"/>
      <c r="F5380" s="1"/>
    </row>
    <row r="5381" spans="1:6" x14ac:dyDescent="0.2">
      <c r="A5381" s="1"/>
      <c r="B5381" s="1"/>
      <c r="C5381" s="1"/>
      <c r="D5381" s="2"/>
      <c r="E5381" s="1"/>
      <c r="F5381" s="1"/>
    </row>
    <row r="5382" spans="1:6" x14ac:dyDescent="0.2">
      <c r="A5382" s="1"/>
      <c r="B5382" s="1"/>
      <c r="C5382" s="1"/>
      <c r="D5382" s="2"/>
      <c r="E5382" s="1"/>
      <c r="F5382" s="1"/>
    </row>
    <row r="5383" spans="1:6" x14ac:dyDescent="0.2">
      <c r="A5383" s="1"/>
      <c r="B5383" s="1"/>
      <c r="C5383" s="1"/>
      <c r="D5383" s="2"/>
      <c r="E5383" s="1"/>
      <c r="F5383" s="1"/>
    </row>
    <row r="5384" spans="1:6" x14ac:dyDescent="0.2">
      <c r="A5384" s="1"/>
      <c r="B5384" s="1"/>
      <c r="C5384" s="1"/>
      <c r="D5384" s="2"/>
      <c r="E5384" s="1"/>
      <c r="F5384" s="1"/>
    </row>
    <row r="5385" spans="1:6" x14ac:dyDescent="0.2">
      <c r="A5385" s="1"/>
      <c r="B5385" s="1"/>
      <c r="C5385" s="1"/>
      <c r="D5385" s="2"/>
      <c r="E5385" s="1"/>
      <c r="F5385" s="1"/>
    </row>
    <row r="5386" spans="1:6" x14ac:dyDescent="0.2">
      <c r="A5386" s="1"/>
      <c r="B5386" s="1"/>
      <c r="C5386" s="1"/>
      <c r="D5386" s="2"/>
      <c r="E5386" s="1"/>
      <c r="F5386" s="1"/>
    </row>
    <row r="5387" spans="1:6" x14ac:dyDescent="0.2">
      <c r="A5387" s="1"/>
      <c r="B5387" s="1"/>
      <c r="C5387" s="1"/>
      <c r="D5387" s="2"/>
      <c r="E5387" s="1"/>
      <c r="F5387" s="1"/>
    </row>
    <row r="5388" spans="1:6" x14ac:dyDescent="0.2">
      <c r="A5388" s="1"/>
      <c r="B5388" s="1"/>
      <c r="C5388" s="1"/>
      <c r="D5388" s="2"/>
      <c r="E5388" s="1"/>
      <c r="F5388" s="1"/>
    </row>
    <row r="5389" spans="1:6" x14ac:dyDescent="0.2">
      <c r="A5389" s="1"/>
      <c r="B5389" s="1"/>
      <c r="C5389" s="1"/>
      <c r="D5389" s="2"/>
      <c r="E5389" s="1"/>
      <c r="F5389" s="1"/>
    </row>
    <row r="5390" spans="1:6" x14ac:dyDescent="0.2">
      <c r="A5390" s="1"/>
      <c r="B5390" s="1"/>
      <c r="C5390" s="1"/>
      <c r="D5390" s="2"/>
      <c r="E5390" s="1"/>
      <c r="F5390" s="1"/>
    </row>
    <row r="5391" spans="1:6" x14ac:dyDescent="0.2">
      <c r="A5391" s="1"/>
      <c r="B5391" s="1"/>
      <c r="C5391" s="1"/>
      <c r="D5391" s="2"/>
      <c r="E5391" s="1"/>
      <c r="F5391" s="1"/>
    </row>
    <row r="5392" spans="1:6" x14ac:dyDescent="0.2">
      <c r="A5392" s="1"/>
      <c r="B5392" s="1"/>
      <c r="C5392" s="1"/>
      <c r="D5392" s="2"/>
      <c r="E5392" s="1"/>
      <c r="F5392" s="1"/>
    </row>
    <row r="5393" spans="1:6" x14ac:dyDescent="0.2">
      <c r="A5393" s="1"/>
      <c r="B5393" s="1"/>
      <c r="C5393" s="1"/>
      <c r="D5393" s="2"/>
      <c r="E5393" s="1"/>
      <c r="F5393" s="1"/>
    </row>
    <row r="5394" spans="1:6" x14ac:dyDescent="0.2">
      <c r="A5394" s="1"/>
      <c r="B5394" s="1"/>
      <c r="C5394" s="1"/>
      <c r="D5394" s="2"/>
      <c r="E5394" s="1"/>
      <c r="F5394" s="1"/>
    </row>
    <row r="5395" spans="1:6" x14ac:dyDescent="0.2">
      <c r="A5395" s="1"/>
      <c r="B5395" s="1"/>
      <c r="C5395" s="1"/>
      <c r="D5395" s="2"/>
      <c r="E5395" s="1"/>
      <c r="F5395" s="1"/>
    </row>
    <row r="5396" spans="1:6" x14ac:dyDescent="0.2">
      <c r="A5396" s="1"/>
      <c r="B5396" s="1"/>
      <c r="C5396" s="1"/>
      <c r="D5396" s="2"/>
      <c r="E5396" s="1"/>
      <c r="F5396" s="1"/>
    </row>
    <row r="5397" spans="1:6" x14ac:dyDescent="0.2">
      <c r="A5397" s="1"/>
      <c r="B5397" s="1"/>
      <c r="C5397" s="1"/>
      <c r="D5397" s="2"/>
      <c r="E5397" s="1"/>
      <c r="F5397" s="1"/>
    </row>
    <row r="5398" spans="1:6" x14ac:dyDescent="0.2">
      <c r="A5398" s="1"/>
      <c r="B5398" s="1"/>
      <c r="C5398" s="1"/>
      <c r="D5398" s="2"/>
      <c r="E5398" s="1"/>
      <c r="F5398" s="1"/>
    </row>
    <row r="5399" spans="1:6" x14ac:dyDescent="0.2">
      <c r="A5399" s="1"/>
      <c r="B5399" s="1"/>
      <c r="C5399" s="1"/>
      <c r="D5399" s="2"/>
      <c r="E5399" s="1"/>
      <c r="F5399" s="1"/>
    </row>
    <row r="5400" spans="1:6" x14ac:dyDescent="0.2">
      <c r="A5400" s="1"/>
      <c r="B5400" s="1"/>
      <c r="C5400" s="1"/>
      <c r="D5400" s="2"/>
      <c r="E5400" s="1"/>
      <c r="F5400" s="1"/>
    </row>
    <row r="5401" spans="1:6" x14ac:dyDescent="0.2">
      <c r="A5401" s="1"/>
      <c r="B5401" s="1"/>
      <c r="C5401" s="1"/>
      <c r="D5401" s="2"/>
      <c r="E5401" s="1"/>
      <c r="F5401" s="1"/>
    </row>
    <row r="5402" spans="1:6" x14ac:dyDescent="0.2">
      <c r="A5402" s="1"/>
      <c r="B5402" s="1"/>
      <c r="C5402" s="1"/>
      <c r="D5402" s="2"/>
      <c r="E5402" s="1"/>
      <c r="F5402" s="1"/>
    </row>
    <row r="5403" spans="1:6" x14ac:dyDescent="0.2">
      <c r="A5403" s="1"/>
      <c r="B5403" s="1"/>
      <c r="C5403" s="1"/>
      <c r="D5403" s="2"/>
      <c r="E5403" s="1"/>
      <c r="F5403" s="1"/>
    </row>
    <row r="5404" spans="1:6" x14ac:dyDescent="0.2">
      <c r="A5404" s="1"/>
      <c r="B5404" s="1"/>
      <c r="C5404" s="1"/>
      <c r="D5404" s="2"/>
      <c r="E5404" s="1"/>
      <c r="F5404" s="1"/>
    </row>
    <row r="5405" spans="1:6" x14ac:dyDescent="0.2">
      <c r="A5405" s="1"/>
      <c r="B5405" s="1"/>
      <c r="C5405" s="1"/>
      <c r="D5405" s="2"/>
      <c r="E5405" s="1"/>
      <c r="F5405" s="1"/>
    </row>
    <row r="5406" spans="1:6" x14ac:dyDescent="0.2">
      <c r="A5406" s="1"/>
      <c r="B5406" s="1"/>
      <c r="C5406" s="1"/>
      <c r="D5406" s="2"/>
      <c r="E5406" s="1"/>
      <c r="F5406" s="1"/>
    </row>
    <row r="5407" spans="1:6" x14ac:dyDescent="0.2">
      <c r="A5407" s="1"/>
      <c r="B5407" s="1"/>
      <c r="C5407" s="1"/>
      <c r="D5407" s="2"/>
      <c r="E5407" s="1"/>
      <c r="F5407" s="1"/>
    </row>
    <row r="5408" spans="1:6" x14ac:dyDescent="0.2">
      <c r="A5408" s="1"/>
      <c r="B5408" s="1"/>
      <c r="C5408" s="1"/>
      <c r="D5408" s="2"/>
      <c r="E5408" s="1"/>
      <c r="F5408" s="1"/>
    </row>
    <row r="5409" spans="1:6" x14ac:dyDescent="0.2">
      <c r="A5409" s="1"/>
      <c r="B5409" s="1"/>
      <c r="C5409" s="1"/>
      <c r="D5409" s="2"/>
      <c r="E5409" s="1"/>
      <c r="F5409" s="1"/>
    </row>
    <row r="5410" spans="1:6" x14ac:dyDescent="0.2">
      <c r="A5410" s="1"/>
      <c r="B5410" s="1"/>
      <c r="C5410" s="1"/>
      <c r="D5410" s="2"/>
      <c r="E5410" s="1"/>
      <c r="F5410" s="1"/>
    </row>
    <row r="5411" spans="1:6" x14ac:dyDescent="0.2">
      <c r="A5411" s="1"/>
      <c r="B5411" s="1"/>
      <c r="C5411" s="1"/>
      <c r="D5411" s="2"/>
      <c r="E5411" s="1"/>
      <c r="F5411" s="1"/>
    </row>
    <row r="5412" spans="1:6" x14ac:dyDescent="0.2">
      <c r="A5412" s="1"/>
      <c r="B5412" s="1"/>
      <c r="C5412" s="1"/>
      <c r="D5412" s="2"/>
      <c r="E5412" s="1"/>
      <c r="F5412" s="1"/>
    </row>
    <row r="5413" spans="1:6" x14ac:dyDescent="0.2">
      <c r="A5413" s="1"/>
      <c r="B5413" s="1"/>
      <c r="C5413" s="1"/>
      <c r="D5413" s="2"/>
      <c r="E5413" s="1"/>
      <c r="F5413" s="1"/>
    </row>
    <row r="5414" spans="1:6" x14ac:dyDescent="0.2">
      <c r="A5414" s="1"/>
      <c r="B5414" s="1"/>
      <c r="C5414" s="1"/>
      <c r="D5414" s="2"/>
      <c r="E5414" s="1"/>
      <c r="F5414" s="1"/>
    </row>
    <row r="5415" spans="1:6" x14ac:dyDescent="0.2">
      <c r="A5415" s="1"/>
      <c r="B5415" s="1"/>
      <c r="C5415" s="1"/>
      <c r="D5415" s="2"/>
      <c r="E5415" s="1"/>
      <c r="F5415" s="1"/>
    </row>
    <row r="5416" spans="1:6" x14ac:dyDescent="0.2">
      <c r="A5416" s="1"/>
      <c r="B5416" s="1"/>
      <c r="C5416" s="1"/>
      <c r="D5416" s="2"/>
      <c r="E5416" s="1"/>
      <c r="F5416" s="1"/>
    </row>
    <row r="5417" spans="1:6" x14ac:dyDescent="0.2">
      <c r="A5417" s="1"/>
      <c r="B5417" s="1"/>
      <c r="C5417" s="1"/>
      <c r="D5417" s="2"/>
      <c r="E5417" s="1"/>
      <c r="F5417" s="1"/>
    </row>
    <row r="5418" spans="1:6" x14ac:dyDescent="0.2">
      <c r="A5418" s="1"/>
      <c r="B5418" s="1"/>
      <c r="C5418" s="1"/>
      <c r="D5418" s="2"/>
      <c r="E5418" s="1"/>
      <c r="F5418" s="1"/>
    </row>
    <row r="5419" spans="1:6" x14ac:dyDescent="0.2">
      <c r="A5419" s="1"/>
      <c r="B5419" s="1"/>
      <c r="C5419" s="1"/>
      <c r="D5419" s="2"/>
      <c r="E5419" s="1"/>
      <c r="F5419" s="1"/>
    </row>
    <row r="5420" spans="1:6" x14ac:dyDescent="0.2">
      <c r="A5420" s="1"/>
      <c r="B5420" s="1"/>
      <c r="C5420" s="1"/>
      <c r="D5420" s="2"/>
      <c r="E5420" s="1"/>
      <c r="F5420" s="1"/>
    </row>
    <row r="5421" spans="1:6" x14ac:dyDescent="0.2">
      <c r="A5421" s="1"/>
      <c r="B5421" s="1"/>
      <c r="C5421" s="1"/>
      <c r="D5421" s="2"/>
      <c r="E5421" s="1"/>
      <c r="F5421" s="1"/>
    </row>
    <row r="5422" spans="1:6" x14ac:dyDescent="0.2">
      <c r="A5422" s="1"/>
      <c r="B5422" s="1"/>
      <c r="C5422" s="1"/>
      <c r="D5422" s="2"/>
      <c r="E5422" s="1"/>
      <c r="F5422" s="1"/>
    </row>
    <row r="5423" spans="1:6" x14ac:dyDescent="0.2">
      <c r="A5423" s="1"/>
      <c r="B5423" s="1"/>
      <c r="C5423" s="1"/>
      <c r="D5423" s="2"/>
      <c r="E5423" s="1"/>
      <c r="F5423" s="1"/>
    </row>
    <row r="5424" spans="1:6" x14ac:dyDescent="0.2">
      <c r="A5424" s="1"/>
      <c r="B5424" s="1"/>
      <c r="C5424" s="1"/>
      <c r="D5424" s="2"/>
      <c r="E5424" s="1"/>
      <c r="F5424" s="1"/>
    </row>
    <row r="5425" spans="1:6" x14ac:dyDescent="0.2">
      <c r="A5425" s="1"/>
      <c r="B5425" s="1"/>
      <c r="C5425" s="1"/>
      <c r="D5425" s="2"/>
      <c r="E5425" s="1"/>
      <c r="F5425" s="1"/>
    </row>
    <row r="5426" spans="1:6" x14ac:dyDescent="0.2">
      <c r="A5426" s="1"/>
      <c r="B5426" s="1"/>
      <c r="C5426" s="1"/>
      <c r="D5426" s="2"/>
      <c r="E5426" s="1"/>
      <c r="F5426" s="1"/>
    </row>
    <row r="5427" spans="1:6" x14ac:dyDescent="0.2">
      <c r="A5427" s="1"/>
      <c r="B5427" s="1"/>
      <c r="C5427" s="1"/>
      <c r="D5427" s="2"/>
      <c r="E5427" s="1"/>
      <c r="F5427" s="1"/>
    </row>
    <row r="5428" spans="1:6" x14ac:dyDescent="0.2">
      <c r="A5428" s="1"/>
      <c r="B5428" s="1"/>
      <c r="C5428" s="1"/>
      <c r="D5428" s="2"/>
      <c r="E5428" s="1"/>
      <c r="F5428" s="1"/>
    </row>
    <row r="5429" spans="1:6" x14ac:dyDescent="0.2">
      <c r="A5429" s="1"/>
      <c r="B5429" s="1"/>
      <c r="C5429" s="1"/>
      <c r="D5429" s="2"/>
      <c r="E5429" s="1"/>
      <c r="F5429" s="1"/>
    </row>
    <row r="5430" spans="1:6" x14ac:dyDescent="0.2">
      <c r="A5430" s="1"/>
      <c r="B5430" s="1"/>
      <c r="C5430" s="1"/>
      <c r="D5430" s="2"/>
      <c r="E5430" s="1"/>
      <c r="F5430" s="1"/>
    </row>
    <row r="5431" spans="1:6" x14ac:dyDescent="0.2">
      <c r="A5431" s="1"/>
      <c r="B5431" s="1"/>
      <c r="C5431" s="1"/>
      <c r="D5431" s="2"/>
      <c r="E5431" s="1"/>
      <c r="F5431" s="1"/>
    </row>
    <row r="5432" spans="1:6" x14ac:dyDescent="0.2">
      <c r="A5432" s="1"/>
      <c r="B5432" s="1"/>
      <c r="C5432" s="1"/>
      <c r="D5432" s="2"/>
      <c r="E5432" s="1"/>
      <c r="F5432" s="1"/>
    </row>
    <row r="5433" spans="1:6" x14ac:dyDescent="0.2">
      <c r="A5433" s="1"/>
      <c r="B5433" s="1"/>
      <c r="C5433" s="1"/>
      <c r="D5433" s="2"/>
      <c r="E5433" s="1"/>
      <c r="F5433" s="1"/>
    </row>
    <row r="5434" spans="1:6" x14ac:dyDescent="0.2">
      <c r="A5434" s="1"/>
      <c r="B5434" s="1"/>
      <c r="C5434" s="1"/>
      <c r="D5434" s="2"/>
      <c r="E5434" s="1"/>
      <c r="F5434" s="1"/>
    </row>
    <row r="5435" spans="1:6" x14ac:dyDescent="0.2">
      <c r="A5435" s="1"/>
      <c r="B5435" s="1"/>
      <c r="C5435" s="1"/>
      <c r="D5435" s="2"/>
      <c r="E5435" s="1"/>
      <c r="F5435" s="1"/>
    </row>
    <row r="5436" spans="1:6" x14ac:dyDescent="0.2">
      <c r="A5436" s="1"/>
      <c r="B5436" s="1"/>
      <c r="C5436" s="1"/>
      <c r="D5436" s="2"/>
      <c r="E5436" s="1"/>
      <c r="F5436" s="1"/>
    </row>
    <row r="5437" spans="1:6" x14ac:dyDescent="0.2">
      <c r="A5437" s="1"/>
      <c r="B5437" s="1"/>
      <c r="C5437" s="1"/>
      <c r="D5437" s="2"/>
      <c r="E5437" s="1"/>
      <c r="F5437" s="1"/>
    </row>
    <row r="5438" spans="1:6" x14ac:dyDescent="0.2">
      <c r="A5438" s="1"/>
      <c r="B5438" s="1"/>
      <c r="C5438" s="1"/>
      <c r="D5438" s="2"/>
      <c r="E5438" s="1"/>
      <c r="F5438" s="1"/>
    </row>
    <row r="5439" spans="1:6" x14ac:dyDescent="0.2">
      <c r="A5439" s="1"/>
      <c r="B5439" s="1"/>
      <c r="C5439" s="1"/>
      <c r="D5439" s="2"/>
      <c r="E5439" s="1"/>
      <c r="F5439" s="1"/>
    </row>
    <row r="5440" spans="1:6" x14ac:dyDescent="0.2">
      <c r="A5440" s="1"/>
      <c r="B5440" s="1"/>
      <c r="C5440" s="1"/>
      <c r="D5440" s="2"/>
      <c r="E5440" s="1"/>
      <c r="F5440" s="1"/>
    </row>
    <row r="5441" spans="1:6" x14ac:dyDescent="0.2">
      <c r="A5441" s="1"/>
      <c r="B5441" s="1"/>
      <c r="C5441" s="1"/>
      <c r="D5441" s="2"/>
      <c r="E5441" s="1"/>
      <c r="F5441" s="1"/>
    </row>
    <row r="5442" spans="1:6" x14ac:dyDescent="0.2">
      <c r="A5442" s="1"/>
      <c r="B5442" s="1"/>
      <c r="C5442" s="1"/>
      <c r="D5442" s="2"/>
      <c r="E5442" s="1"/>
      <c r="F5442" s="1"/>
    </row>
    <row r="5443" spans="1:6" x14ac:dyDescent="0.2">
      <c r="A5443" s="1"/>
      <c r="B5443" s="1"/>
      <c r="C5443" s="1"/>
      <c r="D5443" s="2"/>
      <c r="E5443" s="1"/>
      <c r="F5443" s="1"/>
    </row>
    <row r="5444" spans="1:6" x14ac:dyDescent="0.2">
      <c r="A5444" s="1"/>
      <c r="B5444" s="1"/>
      <c r="C5444" s="1"/>
      <c r="D5444" s="2"/>
      <c r="E5444" s="1"/>
      <c r="F5444" s="1"/>
    </row>
    <row r="5445" spans="1:6" x14ac:dyDescent="0.2">
      <c r="A5445" s="1"/>
      <c r="B5445" s="1"/>
      <c r="C5445" s="1"/>
      <c r="D5445" s="2"/>
      <c r="E5445" s="1"/>
      <c r="F5445" s="1"/>
    </row>
    <row r="5446" spans="1:6" x14ac:dyDescent="0.2">
      <c r="A5446" s="1"/>
      <c r="B5446" s="1"/>
      <c r="C5446" s="1"/>
      <c r="D5446" s="2"/>
      <c r="E5446" s="1"/>
      <c r="F5446" s="1"/>
    </row>
    <row r="5447" spans="1:6" x14ac:dyDescent="0.2">
      <c r="A5447" s="1"/>
      <c r="B5447" s="1"/>
      <c r="C5447" s="1"/>
      <c r="D5447" s="2"/>
      <c r="E5447" s="1"/>
      <c r="F5447" s="1"/>
    </row>
    <row r="5448" spans="1:6" x14ac:dyDescent="0.2">
      <c r="A5448" s="1"/>
      <c r="B5448" s="1"/>
      <c r="C5448" s="1"/>
      <c r="D5448" s="2"/>
      <c r="E5448" s="1"/>
      <c r="F5448" s="1"/>
    </row>
    <row r="5449" spans="1:6" x14ac:dyDescent="0.2">
      <c r="A5449" s="1"/>
      <c r="B5449" s="1"/>
      <c r="C5449" s="1"/>
      <c r="D5449" s="2"/>
      <c r="E5449" s="1"/>
      <c r="F5449" s="1"/>
    </row>
    <row r="5450" spans="1:6" x14ac:dyDescent="0.2">
      <c r="A5450" s="1"/>
      <c r="B5450" s="1"/>
      <c r="C5450" s="1"/>
      <c r="D5450" s="2"/>
      <c r="E5450" s="1"/>
      <c r="F5450" s="1"/>
    </row>
    <row r="5451" spans="1:6" x14ac:dyDescent="0.2">
      <c r="A5451" s="1"/>
      <c r="B5451" s="1"/>
      <c r="C5451" s="1"/>
      <c r="D5451" s="2"/>
      <c r="E5451" s="1"/>
      <c r="F5451" s="1"/>
    </row>
    <row r="5452" spans="1:6" x14ac:dyDescent="0.2">
      <c r="A5452" s="1"/>
      <c r="B5452" s="1"/>
      <c r="C5452" s="1"/>
      <c r="D5452" s="2"/>
      <c r="E5452" s="1"/>
      <c r="F5452" s="1"/>
    </row>
    <row r="5453" spans="1:6" x14ac:dyDescent="0.2">
      <c r="A5453" s="1"/>
      <c r="B5453" s="1"/>
      <c r="C5453" s="1"/>
      <c r="D5453" s="2"/>
      <c r="E5453" s="1"/>
      <c r="F5453" s="1"/>
    </row>
    <row r="5454" spans="1:6" x14ac:dyDescent="0.2">
      <c r="A5454" s="1"/>
      <c r="B5454" s="1"/>
      <c r="C5454" s="1"/>
      <c r="D5454" s="2"/>
      <c r="E5454" s="1"/>
      <c r="F5454" s="1"/>
    </row>
    <row r="5455" spans="1:6" x14ac:dyDescent="0.2">
      <c r="A5455" s="1"/>
      <c r="B5455" s="1"/>
      <c r="C5455" s="1"/>
      <c r="D5455" s="2"/>
      <c r="E5455" s="1"/>
      <c r="F5455" s="1"/>
    </row>
    <row r="5456" spans="1:6" x14ac:dyDescent="0.2">
      <c r="A5456" s="1"/>
      <c r="B5456" s="1"/>
      <c r="C5456" s="1"/>
      <c r="D5456" s="2"/>
      <c r="E5456" s="1"/>
      <c r="F5456" s="1"/>
    </row>
    <row r="5457" spans="1:6" x14ac:dyDescent="0.2">
      <c r="A5457" s="1"/>
      <c r="B5457" s="1"/>
      <c r="C5457" s="1"/>
      <c r="D5457" s="2"/>
      <c r="E5457" s="1"/>
      <c r="F5457" s="1"/>
    </row>
    <row r="5458" spans="1:6" x14ac:dyDescent="0.2">
      <c r="A5458" s="1"/>
      <c r="B5458" s="1"/>
      <c r="C5458" s="1"/>
      <c r="D5458" s="2"/>
      <c r="E5458" s="1"/>
      <c r="F5458" s="1"/>
    </row>
    <row r="5459" spans="1:6" x14ac:dyDescent="0.2">
      <c r="A5459" s="1"/>
      <c r="B5459" s="1"/>
      <c r="C5459" s="1"/>
      <c r="D5459" s="2"/>
      <c r="E5459" s="1"/>
      <c r="F5459" s="1"/>
    </row>
    <row r="5460" spans="1:6" x14ac:dyDescent="0.2">
      <c r="A5460" s="1"/>
      <c r="B5460" s="1"/>
      <c r="C5460" s="1"/>
      <c r="D5460" s="2"/>
      <c r="E5460" s="1"/>
      <c r="F5460" s="1"/>
    </row>
    <row r="5461" spans="1:6" x14ac:dyDescent="0.2">
      <c r="A5461" s="1"/>
      <c r="B5461" s="1"/>
      <c r="C5461" s="1"/>
      <c r="D5461" s="2"/>
      <c r="E5461" s="1"/>
      <c r="F5461" s="1"/>
    </row>
    <row r="5462" spans="1:6" x14ac:dyDescent="0.2">
      <c r="A5462" s="1"/>
      <c r="B5462" s="1"/>
      <c r="C5462" s="1"/>
      <c r="D5462" s="2"/>
      <c r="E5462" s="1"/>
      <c r="F5462" s="1"/>
    </row>
    <row r="5463" spans="1:6" x14ac:dyDescent="0.2">
      <c r="A5463" s="1"/>
      <c r="B5463" s="1"/>
      <c r="C5463" s="1"/>
      <c r="D5463" s="2"/>
      <c r="E5463" s="1"/>
      <c r="F5463" s="1"/>
    </row>
    <row r="5464" spans="1:6" x14ac:dyDescent="0.2">
      <c r="A5464" s="1"/>
      <c r="B5464" s="1"/>
      <c r="C5464" s="1"/>
      <c r="D5464" s="2"/>
      <c r="E5464" s="1"/>
      <c r="F5464" s="1"/>
    </row>
    <row r="5465" spans="1:6" x14ac:dyDescent="0.2">
      <c r="A5465" s="1"/>
      <c r="B5465" s="1"/>
      <c r="C5465" s="1"/>
      <c r="D5465" s="2"/>
      <c r="E5465" s="1"/>
      <c r="F5465" s="1"/>
    </row>
    <row r="5466" spans="1:6" x14ac:dyDescent="0.2">
      <c r="A5466" s="1"/>
      <c r="B5466" s="1"/>
      <c r="C5466" s="1"/>
      <c r="D5466" s="2"/>
      <c r="E5466" s="1"/>
      <c r="F5466" s="1"/>
    </row>
    <row r="5467" spans="1:6" x14ac:dyDescent="0.2">
      <c r="A5467" s="1"/>
      <c r="B5467" s="1"/>
      <c r="C5467" s="1"/>
      <c r="D5467" s="2"/>
      <c r="E5467" s="1"/>
      <c r="F5467" s="1"/>
    </row>
    <row r="5468" spans="1:6" x14ac:dyDescent="0.2">
      <c r="A5468" s="1"/>
      <c r="B5468" s="1"/>
      <c r="C5468" s="1"/>
      <c r="D5468" s="2"/>
      <c r="E5468" s="1"/>
      <c r="F5468" s="1"/>
    </row>
    <row r="5469" spans="1:6" x14ac:dyDescent="0.2">
      <c r="A5469" s="1"/>
      <c r="B5469" s="1"/>
      <c r="C5469" s="1"/>
      <c r="D5469" s="2"/>
      <c r="E5469" s="1"/>
      <c r="F5469" s="1"/>
    </row>
    <row r="5470" spans="1:6" x14ac:dyDescent="0.2">
      <c r="A5470" s="1"/>
      <c r="B5470" s="1"/>
      <c r="C5470" s="1"/>
      <c r="D5470" s="2"/>
      <c r="E5470" s="1"/>
      <c r="F5470" s="1"/>
    </row>
    <row r="5471" spans="1:6" x14ac:dyDescent="0.2">
      <c r="A5471" s="1"/>
      <c r="B5471" s="1"/>
      <c r="C5471" s="1"/>
      <c r="D5471" s="2"/>
      <c r="E5471" s="1"/>
      <c r="F5471" s="1"/>
    </row>
    <row r="5472" spans="1:6" x14ac:dyDescent="0.2">
      <c r="A5472" s="1"/>
      <c r="B5472" s="1"/>
      <c r="C5472" s="1"/>
      <c r="D5472" s="2"/>
      <c r="E5472" s="1"/>
      <c r="F5472" s="1"/>
    </row>
    <row r="5473" spans="1:6" x14ac:dyDescent="0.2">
      <c r="A5473" s="1"/>
      <c r="B5473" s="1"/>
      <c r="C5473" s="1"/>
      <c r="D5473" s="2"/>
      <c r="E5473" s="1"/>
      <c r="F5473" s="1"/>
    </row>
    <row r="5474" spans="1:6" x14ac:dyDescent="0.2">
      <c r="A5474" s="1"/>
      <c r="B5474" s="1"/>
      <c r="C5474" s="1"/>
      <c r="D5474" s="2"/>
      <c r="E5474" s="1"/>
      <c r="F5474" s="1"/>
    </row>
    <row r="5475" spans="1:6" x14ac:dyDescent="0.2">
      <c r="A5475" s="1"/>
      <c r="B5475" s="1"/>
      <c r="C5475" s="1"/>
      <c r="D5475" s="2"/>
      <c r="E5475" s="1"/>
      <c r="F5475" s="1"/>
    </row>
    <row r="5476" spans="1:6" x14ac:dyDescent="0.2">
      <c r="A5476" s="1"/>
      <c r="B5476" s="1"/>
      <c r="C5476" s="1"/>
      <c r="D5476" s="2"/>
      <c r="E5476" s="1"/>
      <c r="F5476" s="1"/>
    </row>
    <row r="5477" spans="1:6" x14ac:dyDescent="0.2">
      <c r="A5477" s="1"/>
      <c r="B5477" s="1"/>
      <c r="C5477" s="1"/>
      <c r="D5477" s="2"/>
      <c r="E5477" s="1"/>
      <c r="F5477" s="1"/>
    </row>
    <row r="5478" spans="1:6" x14ac:dyDescent="0.2">
      <c r="A5478" s="1"/>
      <c r="B5478" s="1"/>
      <c r="C5478" s="1"/>
      <c r="D5478" s="2"/>
      <c r="E5478" s="1"/>
      <c r="F5478" s="1"/>
    </row>
    <row r="5479" spans="1:6" x14ac:dyDescent="0.2">
      <c r="A5479" s="1"/>
      <c r="B5479" s="1"/>
      <c r="C5479" s="1"/>
      <c r="D5479" s="2"/>
      <c r="E5479" s="1"/>
      <c r="F5479" s="1"/>
    </row>
    <row r="5480" spans="1:6" x14ac:dyDescent="0.2">
      <c r="A5480" s="1"/>
      <c r="B5480" s="1"/>
      <c r="C5480" s="1"/>
      <c r="D5480" s="2"/>
      <c r="E5480" s="1"/>
      <c r="F5480" s="1"/>
    </row>
    <row r="5481" spans="1:6" x14ac:dyDescent="0.2">
      <c r="A5481" s="1"/>
      <c r="B5481" s="1"/>
      <c r="C5481" s="1"/>
      <c r="D5481" s="2"/>
      <c r="E5481" s="1"/>
      <c r="F5481" s="1"/>
    </row>
    <row r="5482" spans="1:6" x14ac:dyDescent="0.2">
      <c r="A5482" s="1"/>
      <c r="B5482" s="1"/>
      <c r="C5482" s="1"/>
      <c r="D5482" s="2"/>
      <c r="E5482" s="1"/>
      <c r="F5482" s="1"/>
    </row>
    <row r="5483" spans="1:6" x14ac:dyDescent="0.2">
      <c r="A5483" s="1"/>
      <c r="B5483" s="1"/>
      <c r="C5483" s="1"/>
      <c r="D5483" s="2"/>
      <c r="E5483" s="1"/>
      <c r="F5483" s="1"/>
    </row>
    <row r="5484" spans="1:6" x14ac:dyDescent="0.2">
      <c r="A5484" s="1"/>
      <c r="B5484" s="1"/>
      <c r="C5484" s="1"/>
      <c r="D5484" s="2"/>
      <c r="E5484" s="1"/>
      <c r="F5484" s="1"/>
    </row>
    <row r="5485" spans="1:6" x14ac:dyDescent="0.2">
      <c r="A5485" s="1"/>
      <c r="B5485" s="1"/>
      <c r="C5485" s="1"/>
      <c r="D5485" s="2"/>
      <c r="E5485" s="1"/>
      <c r="F5485" s="1"/>
    </row>
    <row r="5486" spans="1:6" x14ac:dyDescent="0.2">
      <c r="A5486" s="1"/>
      <c r="B5486" s="1"/>
      <c r="C5486" s="1"/>
      <c r="D5486" s="2"/>
      <c r="E5486" s="1"/>
      <c r="F5486" s="1"/>
    </row>
    <row r="5487" spans="1:6" x14ac:dyDescent="0.2">
      <c r="A5487" s="1"/>
      <c r="B5487" s="1"/>
      <c r="C5487" s="1"/>
      <c r="D5487" s="2"/>
      <c r="E5487" s="1"/>
      <c r="F5487" s="1"/>
    </row>
    <row r="5488" spans="1:6" x14ac:dyDescent="0.2">
      <c r="A5488" s="1"/>
      <c r="B5488" s="1"/>
      <c r="C5488" s="1"/>
      <c r="D5488" s="2"/>
      <c r="E5488" s="1"/>
      <c r="F5488" s="1"/>
    </row>
    <row r="5489" spans="1:6" x14ac:dyDescent="0.2">
      <c r="A5489" s="1"/>
      <c r="B5489" s="1"/>
      <c r="C5489" s="1"/>
      <c r="D5489" s="2"/>
      <c r="E5489" s="1"/>
      <c r="F5489" s="1"/>
    </row>
    <row r="5490" spans="1:6" x14ac:dyDescent="0.2">
      <c r="A5490" s="1"/>
      <c r="B5490" s="1"/>
      <c r="C5490" s="1"/>
      <c r="D5490" s="2"/>
      <c r="E5490" s="1"/>
      <c r="F5490" s="1"/>
    </row>
    <row r="5491" spans="1:6" x14ac:dyDescent="0.2">
      <c r="A5491" s="1"/>
      <c r="B5491" s="1"/>
      <c r="C5491" s="1"/>
      <c r="D5491" s="2"/>
      <c r="E5491" s="1"/>
      <c r="F5491" s="1"/>
    </row>
    <row r="5492" spans="1:6" x14ac:dyDescent="0.2">
      <c r="A5492" s="1"/>
      <c r="B5492" s="1"/>
      <c r="C5492" s="1"/>
      <c r="D5492" s="2"/>
      <c r="E5492" s="1"/>
      <c r="F5492" s="1"/>
    </row>
    <row r="5493" spans="1:6" x14ac:dyDescent="0.2">
      <c r="A5493" s="1"/>
      <c r="B5493" s="1"/>
      <c r="C5493" s="1"/>
      <c r="D5493" s="2"/>
      <c r="E5493" s="1"/>
      <c r="F5493" s="1"/>
    </row>
    <row r="5494" spans="1:6" x14ac:dyDescent="0.2">
      <c r="A5494" s="1"/>
      <c r="B5494" s="1"/>
      <c r="C5494" s="1"/>
      <c r="D5494" s="2"/>
      <c r="E5494" s="1"/>
      <c r="F5494" s="1"/>
    </row>
    <row r="5495" spans="1:6" x14ac:dyDescent="0.2">
      <c r="A5495" s="1"/>
      <c r="B5495" s="1"/>
      <c r="C5495" s="1"/>
      <c r="D5495" s="2"/>
      <c r="E5495" s="1"/>
      <c r="F5495" s="1"/>
    </row>
    <row r="5496" spans="1:6" x14ac:dyDescent="0.2">
      <c r="A5496" s="1"/>
      <c r="B5496" s="1"/>
      <c r="C5496" s="1"/>
      <c r="D5496" s="2"/>
      <c r="E5496" s="1"/>
      <c r="F5496" s="1"/>
    </row>
    <row r="5497" spans="1:6" x14ac:dyDescent="0.2">
      <c r="A5497" s="1"/>
      <c r="B5497" s="1"/>
      <c r="C5497" s="1"/>
      <c r="D5497" s="2"/>
      <c r="E5497" s="1"/>
      <c r="F5497" s="1"/>
    </row>
    <row r="5498" spans="1:6" x14ac:dyDescent="0.2">
      <c r="A5498" s="1"/>
      <c r="B5498" s="1"/>
      <c r="C5498" s="1"/>
      <c r="D5498" s="2"/>
      <c r="E5498" s="1"/>
      <c r="F5498" s="1"/>
    </row>
    <row r="5499" spans="1:6" x14ac:dyDescent="0.2">
      <c r="A5499" s="1"/>
      <c r="B5499" s="1"/>
      <c r="C5499" s="1"/>
      <c r="D5499" s="2"/>
      <c r="E5499" s="1"/>
      <c r="F5499" s="1"/>
    </row>
    <row r="5500" spans="1:6" x14ac:dyDescent="0.2">
      <c r="A5500" s="1"/>
      <c r="B5500" s="1"/>
      <c r="C5500" s="1"/>
      <c r="D5500" s="2"/>
      <c r="E5500" s="1"/>
      <c r="F5500" s="1"/>
    </row>
    <row r="5501" spans="1:6" x14ac:dyDescent="0.2">
      <c r="A5501" s="1"/>
      <c r="B5501" s="1"/>
      <c r="C5501" s="1"/>
      <c r="D5501" s="2"/>
      <c r="E5501" s="1"/>
      <c r="F5501" s="1"/>
    </row>
    <row r="5502" spans="1:6" x14ac:dyDescent="0.2">
      <c r="A5502" s="1"/>
      <c r="B5502" s="1"/>
      <c r="C5502" s="1"/>
      <c r="D5502" s="2"/>
      <c r="E5502" s="1"/>
      <c r="F5502" s="1"/>
    </row>
    <row r="5503" spans="1:6" x14ac:dyDescent="0.2">
      <c r="A5503" s="1"/>
      <c r="B5503" s="1"/>
      <c r="C5503" s="1"/>
      <c r="D5503" s="2"/>
      <c r="E5503" s="1"/>
      <c r="F5503" s="1"/>
    </row>
    <row r="5504" spans="1:6" x14ac:dyDescent="0.2">
      <c r="A5504" s="1"/>
      <c r="B5504" s="1"/>
      <c r="C5504" s="1"/>
      <c r="D5504" s="2"/>
      <c r="E5504" s="1"/>
      <c r="F5504" s="1"/>
    </row>
    <row r="5505" spans="1:6" x14ac:dyDescent="0.2">
      <c r="A5505" s="1"/>
      <c r="B5505" s="1"/>
      <c r="C5505" s="1"/>
      <c r="D5505" s="2"/>
      <c r="E5505" s="1"/>
      <c r="F5505" s="1"/>
    </row>
    <row r="5506" spans="1:6" x14ac:dyDescent="0.2">
      <c r="A5506" s="1"/>
      <c r="B5506" s="1"/>
      <c r="C5506" s="1"/>
      <c r="D5506" s="2"/>
      <c r="E5506" s="1"/>
      <c r="F5506" s="1"/>
    </row>
    <row r="5507" spans="1:6" x14ac:dyDescent="0.2">
      <c r="A5507" s="1"/>
      <c r="B5507" s="1"/>
      <c r="C5507" s="1"/>
      <c r="D5507" s="2"/>
      <c r="E5507" s="1"/>
      <c r="F5507" s="1"/>
    </row>
    <row r="5508" spans="1:6" x14ac:dyDescent="0.2">
      <c r="A5508" s="1"/>
      <c r="B5508" s="1"/>
      <c r="C5508" s="1"/>
      <c r="D5508" s="2"/>
      <c r="E5508" s="1"/>
      <c r="F5508" s="1"/>
    </row>
    <row r="5509" spans="1:6" x14ac:dyDescent="0.2">
      <c r="A5509" s="1"/>
      <c r="B5509" s="1"/>
      <c r="C5509" s="1"/>
      <c r="D5509" s="2"/>
      <c r="E5509" s="1"/>
      <c r="F5509" s="1"/>
    </row>
    <row r="5510" spans="1:6" x14ac:dyDescent="0.2">
      <c r="A5510" s="1"/>
      <c r="B5510" s="1"/>
      <c r="C5510" s="1"/>
      <c r="D5510" s="2"/>
      <c r="E5510" s="1"/>
      <c r="F5510" s="1"/>
    </row>
    <row r="5511" spans="1:6" x14ac:dyDescent="0.2">
      <c r="A5511" s="1"/>
      <c r="B5511" s="1"/>
      <c r="C5511" s="1"/>
      <c r="D5511" s="2"/>
      <c r="E5511" s="1"/>
      <c r="F5511" s="1"/>
    </row>
    <row r="5512" spans="1:6" x14ac:dyDescent="0.2">
      <c r="A5512" s="1"/>
      <c r="B5512" s="1"/>
      <c r="C5512" s="1"/>
      <c r="D5512" s="2"/>
      <c r="E5512" s="1"/>
      <c r="F5512" s="1"/>
    </row>
    <row r="5513" spans="1:6" x14ac:dyDescent="0.2">
      <c r="A5513" s="1"/>
      <c r="B5513" s="1"/>
      <c r="C5513" s="1"/>
      <c r="D5513" s="2"/>
      <c r="E5513" s="1"/>
      <c r="F5513" s="1"/>
    </row>
  </sheetData>
  <dataValidations count="2">
    <dataValidation type="list" allowBlank="1" showErrorMessage="1" sqref="D878" xr:uid="{C719D38F-2EE6-9B43-B122-CF429B4E1522}">
      <formula1>"P&amp;C,Composite,L&amp;H,Reinsurance,Fraternal"</formula1>
    </dataValidation>
    <dataValidation type="list" allowBlank="1" showErrorMessage="1" sqref="D2:D877 D879:D5513" xr:uid="{B259CCD3-D52B-6640-B89A-59A7A10E8DD7}">
      <formula1>"P&amp;C,Composite,L&amp;H,Reinsurance"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BACC7-50B3-A144-AB4B-5B0AA120D3D1}">
  <dimension ref="A1:AB1010"/>
  <sheetViews>
    <sheetView topLeftCell="A70" workbookViewId="0">
      <selection activeCell="A99" sqref="A99"/>
    </sheetView>
  </sheetViews>
  <sheetFormatPr baseColWidth="10" defaultColWidth="11.1640625" defaultRowHeight="16" x14ac:dyDescent="0.2"/>
  <cols>
    <col min="1" max="1" width="26.1640625" customWidth="1"/>
    <col min="2" max="2" width="13" customWidth="1"/>
    <col min="3" max="5" width="10" customWidth="1"/>
    <col min="6" max="7" width="10.83203125" customWidth="1"/>
    <col min="8" max="8" width="9.83203125" customWidth="1"/>
    <col min="9" max="9" width="9.5" customWidth="1"/>
    <col min="10" max="10" width="9.83203125" customWidth="1"/>
    <col min="11" max="11" width="11.6640625" customWidth="1"/>
    <col min="12" max="12" width="9.5" customWidth="1"/>
    <col min="13" max="13" width="8.5" customWidth="1"/>
    <col min="15" max="26" width="8.5" customWidth="1"/>
  </cols>
  <sheetData>
    <row r="1" spans="1:28" ht="51" x14ac:dyDescent="0.2">
      <c r="A1" s="27" t="s">
        <v>1417</v>
      </c>
      <c r="B1" s="28" t="s">
        <v>1418</v>
      </c>
      <c r="C1" s="28" t="s">
        <v>7</v>
      </c>
      <c r="D1" s="28" t="s">
        <v>25</v>
      </c>
      <c r="E1" s="28" t="s">
        <v>14</v>
      </c>
      <c r="F1" s="29" t="s">
        <v>1419</v>
      </c>
      <c r="G1" s="29" t="s">
        <v>1420</v>
      </c>
      <c r="H1" s="28" t="s">
        <v>1421</v>
      </c>
      <c r="I1" s="28" t="s">
        <v>1422</v>
      </c>
      <c r="J1" s="28" t="s">
        <v>1423</v>
      </c>
      <c r="K1" s="28" t="s">
        <v>1424</v>
      </c>
      <c r="M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">
      <c r="A2" s="30" t="str">
        <f ca="1">IFERROR(__xludf.DUMMYFUNCTION("UNIQUE(FILTER('Appendix 1'!A2:A1011, (NOT(ISNUMBER('Appendix 1'!A2:A1011))) * ('Appendix 1'!A2:A1011 &lt;&gt; """")))"),"ALGERIA")</f>
        <v>ALGERIA</v>
      </c>
      <c r="B2" s="31">
        <f ca="1">COUNTIF('[1]Appendix 1'!F:F,A2)</f>
        <v>1</v>
      </c>
      <c r="C2" s="1">
        <f ca="1">COUNTIFS('[1]Appendix 1'!F:F,A2,'[1]Appendix 1'!D:D,"P&amp;C")</f>
        <v>1</v>
      </c>
      <c r="D2" s="1">
        <f ca="1">COUNTIFS('[1]Appendix 1'!F:F,A2,'[1]Appendix 1'!D:D,"L&amp;H")</f>
        <v>0</v>
      </c>
      <c r="E2" s="31">
        <f ca="1">COUNTIFS('[1]Appendix 1'!F:F,A2,'[1]Appendix 1'!D:D,"Composite")</f>
        <v>0</v>
      </c>
      <c r="F2" s="1">
        <f ca="1">COUNTIFS('[1]Appendix 1'!F:F,A2,'[1]Appendix 1'!D:D,"Reinsurance")</f>
        <v>0</v>
      </c>
      <c r="G2" s="1">
        <f ca="1">COUNTIFS('[1]Appendix 1'!F:F,UPPER(A2),'[1]Appendix 1'!G:G,"1")</f>
        <v>0</v>
      </c>
      <c r="H2" s="1">
        <f ca="1">COUNTIFS('[1]Appendix 1'!F:F,UPPER(A2),'[1]Appendix 1'!G:G,"1")</f>
        <v>0</v>
      </c>
      <c r="I2" s="1">
        <f ca="1">COUNTIFS('[1]Appendix 1'!F:F,UPPER(A2),'[1]Appendix 1'!G:G,"1",'[1]Appendix 1'!D:D,"L&amp;H")</f>
        <v>0</v>
      </c>
      <c r="J2" s="1">
        <f ca="1">COUNTIFS('[1]Appendix 1'!D:D,"P&amp;C",'[1]Appendix 1'!F:F,UPPER(A2),'[1]Appendix 1'!J:J,"Protected")+COUNTIFS('[1]Appendix 1'!D:D,"P&amp;C, Reinsurance",'[1]Appendix 1'!F:F,UPPER(A2),'[1]Appendix 1'!J:J,"Protected")</f>
        <v>0</v>
      </c>
      <c r="K2" s="1">
        <f ca="1">COUNTIFS('[1]Appendix 1'!D:D,"L&amp;H",'[1]Appendix 1'!F:F,UPPER(A2),'[1]Appendix 1'!J:J,"Protected")</f>
        <v>0</v>
      </c>
      <c r="M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">
      <c r="A3" s="30" t="str">
        <f ca="1">IFERROR(__xludf.DUMMYFUNCTION("""COMPUTED_VALUE"""),"ANDORRA")</f>
        <v>ANDORRA</v>
      </c>
      <c r="B3" s="31">
        <f ca="1">COUNTIF('[1]Appendix 1'!F:F,A3)</f>
        <v>1</v>
      </c>
      <c r="C3" s="1">
        <f ca="1">COUNTIFS('[1]Appendix 1'!F:F,A3,'[1]Appendix 1'!D:D,"P&amp;C")</f>
        <v>1</v>
      </c>
      <c r="D3" s="1">
        <f ca="1">COUNTIFS('[1]Appendix 1'!F:F,A3,'[1]Appendix 1'!D:D,"L&amp;H")</f>
        <v>0</v>
      </c>
      <c r="E3" s="31">
        <f ca="1">COUNTIFS('[1]Appendix 1'!F:F,A3,'[1]Appendix 1'!D:D,"Composite")</f>
        <v>0</v>
      </c>
      <c r="F3" s="1">
        <f ca="1">COUNTIFS('[1]Appendix 1'!F:F,A3,'[1]Appendix 1'!D:D,"Reinsurance")</f>
        <v>0</v>
      </c>
      <c r="G3" s="1">
        <f ca="1">COUNTIFS('[1]Appendix 1'!F:F,UPPER(A3),'[1]Appendix 1'!G:G,"1")</f>
        <v>0</v>
      </c>
      <c r="H3" s="1">
        <f ca="1">COUNTIFS('[1]Appendix 1'!F:F,UPPER(A3),'[1]Appendix 1'!G:G,"1")</f>
        <v>0</v>
      </c>
      <c r="I3" s="1">
        <f ca="1">COUNTIFS('[1]Appendix 1'!F:F,UPPER(A3),'[1]Appendix 1'!G:G,"1",'[1]Appendix 1'!D:D,"L&amp;H")</f>
        <v>0</v>
      </c>
      <c r="J3" s="1">
        <f ca="1">COUNTIFS('[1]Appendix 1'!D:D,"P&amp;C",'[1]Appendix 1'!F:F,UPPER(A3),'[1]Appendix 1'!J:J,"Protected")+COUNTIFS('[1]Appendix 1'!D:D,"P&amp;C, Reinsurance",'[1]Appendix 1'!F:F,UPPER(A3),'[1]Appendix 1'!J:J,"Protected")</f>
        <v>0</v>
      </c>
      <c r="K3" s="1">
        <f ca="1">COUNTIFS('[1]Appendix 1'!D:D,"L&amp;H",'[1]Appendix 1'!F:F,UPPER(A3),'[1]Appendix 1'!J:J,"Protected")</f>
        <v>0</v>
      </c>
      <c r="M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">
      <c r="A4" s="30" t="str">
        <f ca="1">IFERROR(__xludf.DUMMYFUNCTION("""COMPUTED_VALUE"""),"ANGOLA")</f>
        <v>ANGOLA</v>
      </c>
      <c r="B4" s="31">
        <f ca="1">COUNTIF('[1]Appendix 1'!F:F,A4)</f>
        <v>9</v>
      </c>
      <c r="C4" s="1">
        <f ca="1">COUNTIFS('[1]Appendix 1'!F:F,A4,'[1]Appendix 1'!D:D,"P&amp;C")</f>
        <v>6</v>
      </c>
      <c r="D4" s="1">
        <f ca="1">COUNTIFS('[1]Appendix 1'!F:F,A4,'[1]Appendix 1'!D:D,"L&amp;H")</f>
        <v>0</v>
      </c>
      <c r="E4" s="31">
        <f ca="1">COUNTIFS('[1]Appendix 1'!F:F,A4,'[1]Appendix 1'!D:D,"Composite")</f>
        <v>3</v>
      </c>
      <c r="F4" s="1">
        <f ca="1">COUNTIFS('[1]Appendix 1'!F:F,A4,'[1]Appendix 1'!D:D,"Reinsurance")</f>
        <v>0</v>
      </c>
      <c r="G4" s="1">
        <f ca="1">COUNTIFS('[1]Appendix 1'!F:F,UPPER(A4),'[1]Appendix 1'!G:G,"1")</f>
        <v>9</v>
      </c>
      <c r="H4" s="1">
        <f ca="1">COUNTIFS('[1]Appendix 1'!F:F,UPPER(A4),'[1]Appendix 1'!G:G,"1")</f>
        <v>9</v>
      </c>
      <c r="I4" s="1">
        <f ca="1">COUNTIFS('[1]Appendix 1'!F:F,UPPER(A4),'[1]Appendix 1'!G:G,"1",'[1]Appendix 1'!D:D,"L&amp;H")</f>
        <v>0</v>
      </c>
      <c r="J4" s="1">
        <f ca="1">COUNTIFS('[1]Appendix 1'!D:D,"P&amp;C",'[1]Appendix 1'!F:F,UPPER(A4),'[1]Appendix 1'!J:J,"Protected")+COUNTIFS('[1]Appendix 1'!D:D,"P&amp;C, Reinsurance",'[1]Appendix 1'!F:F,UPPER(A4),'[1]Appendix 1'!J:J,"Protected")</f>
        <v>0</v>
      </c>
      <c r="K4" s="1">
        <f ca="1">COUNTIFS('[1]Appendix 1'!D:D,"L&amp;H",'[1]Appendix 1'!F:F,UPPER(A4),'[1]Appendix 1'!J:J,"Protected")</f>
        <v>0</v>
      </c>
      <c r="M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x14ac:dyDescent="0.2">
      <c r="A5" s="30" t="str">
        <f ca="1">IFERROR(__xludf.DUMMYFUNCTION("""COMPUTED_VALUE"""),"ARGENTINA")</f>
        <v>ARGENTINA</v>
      </c>
      <c r="B5" s="31">
        <f ca="1">COUNTIF('[1]Appendix 1'!F:F,A5)</f>
        <v>48</v>
      </c>
      <c r="C5" s="1">
        <f ca="1">COUNTIFS('[1]Appendix 1'!F:F,A5,'[1]Appendix 1'!D:D,"P&amp;C")</f>
        <v>38</v>
      </c>
      <c r="D5" s="1">
        <f ca="1">COUNTIFS('[1]Appendix 1'!F:F,A5,'[1]Appendix 1'!D:D,"L&amp;H")</f>
        <v>9</v>
      </c>
      <c r="E5" s="31">
        <f ca="1">COUNTIFS('[1]Appendix 1'!F:F,A5,'[1]Appendix 1'!D:D,"Composite")</f>
        <v>1</v>
      </c>
      <c r="F5" s="1">
        <f ca="1">COUNTIFS('[1]Appendix 1'!F:F,A5,'[1]Appendix 1'!D:D,"Reinsurance")</f>
        <v>0</v>
      </c>
      <c r="G5" s="1">
        <f ca="1">COUNTIFS('[1]Appendix 1'!F:F,UPPER(A5),'[1]Appendix 1'!G:G,"1")</f>
        <v>47</v>
      </c>
      <c r="H5" s="1">
        <f ca="1">COUNTIFS('[1]Appendix 1'!F:F,UPPER(A5),'[1]Appendix 1'!G:G,"1")</f>
        <v>47</v>
      </c>
      <c r="I5" s="1">
        <f ca="1">COUNTIFS('[1]Appendix 1'!F:F,UPPER(A5),'[1]Appendix 1'!G:G,"1",'[1]Appendix 1'!D:D,"L&amp;H")</f>
        <v>9</v>
      </c>
      <c r="J5" s="1">
        <f ca="1">COUNTIFS('[1]Appendix 1'!D:D,"P&amp;C",'[1]Appendix 1'!F:F,UPPER(A5),'[1]Appendix 1'!J:J,"Protected")+COUNTIFS('[1]Appendix 1'!D:D,"P&amp;C, Reinsurance",'[1]Appendix 1'!F:F,UPPER(A5),'[1]Appendix 1'!J:J,"Protected")</f>
        <v>0</v>
      </c>
      <c r="K5" s="1">
        <f ca="1">COUNTIFS('[1]Appendix 1'!D:D,"L&amp;H",'[1]Appendix 1'!F:F,UPPER(A5),'[1]Appendix 1'!J:J,"Protected")</f>
        <v>0</v>
      </c>
      <c r="M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">
      <c r="A6" s="30" t="str">
        <f ca="1">IFERROR(__xludf.DUMMYFUNCTION("""COMPUTED_VALUE"""),"AUSTRALIA")</f>
        <v>AUSTRALIA</v>
      </c>
      <c r="B6" s="31">
        <f ca="1">COUNTIF('[1]Appendix 1'!F:F,A6)</f>
        <v>2</v>
      </c>
      <c r="C6" s="1">
        <f ca="1">COUNTIFS('[1]Appendix 1'!F:F,A6,'[1]Appendix 1'!D:D,"P&amp;C")</f>
        <v>2</v>
      </c>
      <c r="D6" s="1">
        <f ca="1">COUNTIFS('[1]Appendix 1'!F:F,A6,'[1]Appendix 1'!D:D,"L&amp;H")</f>
        <v>0</v>
      </c>
      <c r="E6" s="31">
        <f ca="1">COUNTIFS('[1]Appendix 1'!F:F,A6,'[1]Appendix 1'!D:D,"Composite")</f>
        <v>0</v>
      </c>
      <c r="F6" s="1">
        <f ca="1">COUNTIFS('[1]Appendix 1'!F:F,A6,'[1]Appendix 1'!D:D,"Reinsurance")</f>
        <v>0</v>
      </c>
      <c r="G6" s="1">
        <f ca="1">COUNTIFS('[1]Appendix 1'!F:F,UPPER(A6),'[1]Appendix 1'!G:G,"1")</f>
        <v>0</v>
      </c>
      <c r="H6" s="1">
        <f ca="1">COUNTIFS('[1]Appendix 1'!F:F,UPPER(A6),'[1]Appendix 1'!G:G,"1")</f>
        <v>0</v>
      </c>
      <c r="I6" s="1">
        <f ca="1">COUNTIFS('[1]Appendix 1'!F:F,UPPER(A6),'[1]Appendix 1'!G:G,"1",'[1]Appendix 1'!D:D,"L&amp;H")</f>
        <v>0</v>
      </c>
      <c r="J6" s="1">
        <f ca="1">COUNTIFS('[1]Appendix 1'!D:D,"P&amp;C",'[1]Appendix 1'!F:F,UPPER(A6),'[1]Appendix 1'!J:J,"Protected")+COUNTIFS('[1]Appendix 1'!D:D,"P&amp;C, Reinsurance",'[1]Appendix 1'!F:F,UPPER(A6),'[1]Appendix 1'!J:J,"Protected")</f>
        <v>1</v>
      </c>
      <c r="K6" s="1">
        <f ca="1">COUNTIFS('[1]Appendix 1'!D:D,"L&amp;H",'[1]Appendix 1'!F:F,UPPER(A6),'[1]Appendix 1'!J:J,"Protected")</f>
        <v>0</v>
      </c>
      <c r="M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">
      <c r="A7" s="30" t="str">
        <f ca="1">IFERROR(__xludf.DUMMYFUNCTION("""COMPUTED_VALUE"""),"AZERBAIJAN")</f>
        <v>AZERBAIJAN</v>
      </c>
      <c r="B7" s="31">
        <f ca="1">COUNTIF('[1]Appendix 1'!F:F,A7)</f>
        <v>11</v>
      </c>
      <c r="C7" s="1">
        <f ca="1">COUNTIFS('[1]Appendix 1'!F:F,A7,'[1]Appendix 1'!D:D,"P&amp;C")</f>
        <v>11</v>
      </c>
      <c r="D7" s="1">
        <f ca="1">COUNTIFS('[1]Appendix 1'!F:F,A7,'[1]Appendix 1'!D:D,"L&amp;H")</f>
        <v>0</v>
      </c>
      <c r="E7" s="31">
        <f ca="1">COUNTIFS('[1]Appendix 1'!F:F,A7,'[1]Appendix 1'!D:D,"Composite")</f>
        <v>0</v>
      </c>
      <c r="F7" s="1">
        <f ca="1">COUNTIFS('[1]Appendix 1'!F:F,A7,'[1]Appendix 1'!D:D,"Reinsurance")</f>
        <v>0</v>
      </c>
      <c r="G7" s="1">
        <f ca="1">COUNTIFS('[1]Appendix 1'!F:F,UPPER(A7),'[1]Appendix 1'!G:G,"1")</f>
        <v>6</v>
      </c>
      <c r="H7" s="1">
        <f ca="1">COUNTIFS('[1]Appendix 1'!F:F,UPPER(A7),'[1]Appendix 1'!G:G,"1")</f>
        <v>6</v>
      </c>
      <c r="I7" s="1">
        <f ca="1">COUNTIFS('[1]Appendix 1'!F:F,UPPER(A7),'[1]Appendix 1'!G:G,"1",'[1]Appendix 1'!D:D,"L&amp;H")</f>
        <v>0</v>
      </c>
      <c r="J7" s="1">
        <f ca="1">COUNTIFS('[1]Appendix 1'!D:D,"P&amp;C",'[1]Appendix 1'!F:F,UPPER(A7),'[1]Appendix 1'!J:J,"Protected")+COUNTIFS('[1]Appendix 1'!D:D,"P&amp;C, Reinsurance",'[1]Appendix 1'!F:F,UPPER(A7),'[1]Appendix 1'!J:J,"Protected")</f>
        <v>0</v>
      </c>
      <c r="K7" s="1">
        <f ca="1">COUNTIFS('[1]Appendix 1'!D:D,"L&amp;H",'[1]Appendix 1'!F:F,UPPER(A7),'[1]Appendix 1'!J:J,"Protected")</f>
        <v>0</v>
      </c>
      <c r="M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customHeight="1" x14ac:dyDescent="0.2">
      <c r="A8" s="30" t="str">
        <f ca="1">IFERROR(__xludf.DUMMYFUNCTION("""COMPUTED_VALUE"""),"BAHAMAS")</f>
        <v>BAHAMAS</v>
      </c>
      <c r="B8" s="31">
        <f ca="1">COUNTIF('[1]Appendix 1'!F:F,A8)</f>
        <v>2</v>
      </c>
      <c r="C8" s="1">
        <f ca="1">COUNTIFS('[1]Appendix 1'!F:F,A8,'[1]Appendix 1'!D:D,"P&amp;C")</f>
        <v>0</v>
      </c>
      <c r="D8" s="1">
        <f ca="1">COUNTIFS('[1]Appendix 1'!F:F,A8,'[1]Appendix 1'!D:D,"L&amp;H")</f>
        <v>2</v>
      </c>
      <c r="E8" s="31">
        <f ca="1">COUNTIFS('[1]Appendix 1'!F:F,A8,'[1]Appendix 1'!D:D,"Composite")</f>
        <v>0</v>
      </c>
      <c r="F8" s="1">
        <f ca="1">COUNTIFS('[1]Appendix 1'!F:F,A8,'[1]Appendix 1'!D:D,"Reinsurance")</f>
        <v>0</v>
      </c>
      <c r="G8" s="1">
        <f ca="1">COUNTIFS('[1]Appendix 1'!F:F,UPPER(A8),'[1]Appendix 1'!G:G,"1")</f>
        <v>0</v>
      </c>
      <c r="H8" s="1">
        <f ca="1">COUNTIFS('[1]Appendix 1'!F:F,UPPER(A8),'[1]Appendix 1'!G:G,"1")</f>
        <v>0</v>
      </c>
      <c r="I8" s="1">
        <f ca="1">COUNTIFS('[1]Appendix 1'!F:F,UPPER(A8),'[1]Appendix 1'!G:G,"1",'[1]Appendix 1'!D:D,"L&amp;H")</f>
        <v>0</v>
      </c>
      <c r="J8" s="1">
        <f ca="1">COUNTIFS('[1]Appendix 1'!D:D,"P&amp;C",'[1]Appendix 1'!F:F,UPPER(A8),'[1]Appendix 1'!J:J,"Protected")+COUNTIFS('[1]Appendix 1'!D:D,"P&amp;C, Reinsurance",'[1]Appendix 1'!F:F,UPPER(A8),'[1]Appendix 1'!J:J,"Protected")</f>
        <v>0</v>
      </c>
      <c r="K8" s="1">
        <f ca="1">COUNTIFS('[1]Appendix 1'!D:D,"L&amp;H",'[1]Appendix 1'!F:F,UPPER(A8),'[1]Appendix 1'!J:J,"Protected")</f>
        <v>0</v>
      </c>
      <c r="M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A9" s="30" t="str">
        <f ca="1">IFERROR(__xludf.DUMMYFUNCTION("""COMPUTED_VALUE"""),"BAHRAIN")</f>
        <v>BAHRAIN</v>
      </c>
      <c r="B9" s="31">
        <f ca="1">COUNTIF('[1]Appendix 1'!F:F,A9)</f>
        <v>2</v>
      </c>
      <c r="C9" s="1">
        <f ca="1">COUNTIFS('[1]Appendix 1'!F:F,A9,'[1]Appendix 1'!D:D,"P&amp;C")</f>
        <v>0</v>
      </c>
      <c r="D9" s="1">
        <f ca="1">COUNTIFS('[1]Appendix 1'!F:F,A9,'[1]Appendix 1'!D:D,"L&amp;H")</f>
        <v>0</v>
      </c>
      <c r="E9" s="31">
        <f ca="1">COUNTIFS('[1]Appendix 1'!F:F,A9,'[1]Appendix 1'!D:D,"Composite")</f>
        <v>1</v>
      </c>
      <c r="F9" s="1">
        <f ca="1">COUNTIFS('[1]Appendix 1'!F:F,A9,'[1]Appendix 1'!D:D,"Reinsurance")</f>
        <v>1</v>
      </c>
      <c r="G9" s="1">
        <f ca="1">COUNTIFS('[1]Appendix 1'!F:F,UPPER(A9),'[1]Appendix 1'!G:G,"1")</f>
        <v>0</v>
      </c>
      <c r="H9" s="1">
        <f ca="1">COUNTIFS('[1]Appendix 1'!F:F,UPPER(A9),'[1]Appendix 1'!G:G,"1")</f>
        <v>0</v>
      </c>
      <c r="I9" s="1">
        <f ca="1">COUNTIFS('[1]Appendix 1'!F:F,UPPER(A9),'[1]Appendix 1'!G:G,"1",'[1]Appendix 1'!D:D,"L&amp;H")</f>
        <v>0</v>
      </c>
      <c r="J9" s="1">
        <f ca="1">COUNTIFS('[1]Appendix 1'!D:D,"P&amp;C",'[1]Appendix 1'!F:F,UPPER(A9),'[1]Appendix 1'!J:J,"Protected")+COUNTIFS('[1]Appendix 1'!D:D,"P&amp;C, Reinsurance",'[1]Appendix 1'!F:F,UPPER(A9),'[1]Appendix 1'!J:J,"Protected")</f>
        <v>0</v>
      </c>
      <c r="K9" s="1">
        <f ca="1">COUNTIFS('[1]Appendix 1'!D:D,"L&amp;H",'[1]Appendix 1'!F:F,UPPER(A9),'[1]Appendix 1'!J:J,"Protected")</f>
        <v>0</v>
      </c>
      <c r="M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A10" s="30" t="str">
        <f ca="1">IFERROR(__xludf.DUMMYFUNCTION("""COMPUTED_VALUE"""),"BANGLADESH")</f>
        <v>BANGLADESH</v>
      </c>
      <c r="B10" s="31">
        <f ca="1">COUNTIF('[1]Appendix 1'!F:F,A10)</f>
        <v>1</v>
      </c>
      <c r="C10" s="1">
        <f ca="1">COUNTIFS('[1]Appendix 1'!F:F,A10,'[1]Appendix 1'!D:D,"P&amp;C")</f>
        <v>1</v>
      </c>
      <c r="D10" s="1">
        <f ca="1">COUNTIFS('[1]Appendix 1'!F:F,A10,'[1]Appendix 1'!D:D,"L&amp;H")</f>
        <v>0</v>
      </c>
      <c r="E10" s="31">
        <f ca="1">COUNTIFS('[1]Appendix 1'!F:F,A10,'[1]Appendix 1'!D:D,"Composite")</f>
        <v>0</v>
      </c>
      <c r="F10" s="1">
        <f ca="1">COUNTIFS('[1]Appendix 1'!F:F,A10,'[1]Appendix 1'!D:D,"Reinsurance")</f>
        <v>0</v>
      </c>
      <c r="G10" s="1">
        <f ca="1">COUNTIFS('[1]Appendix 1'!F:F,UPPER(A10),'[1]Appendix 1'!G:G,"1")</f>
        <v>0</v>
      </c>
      <c r="H10" s="1">
        <f ca="1">COUNTIFS('[1]Appendix 1'!F:F,UPPER(A10),'[1]Appendix 1'!G:G,"1")</f>
        <v>0</v>
      </c>
      <c r="I10" s="1">
        <f ca="1">COUNTIFS('[1]Appendix 1'!F:F,UPPER(A10),'[1]Appendix 1'!G:G,"1",'[1]Appendix 1'!D:D,"L&amp;H")</f>
        <v>0</v>
      </c>
      <c r="J10" s="1">
        <f ca="1">COUNTIFS('[1]Appendix 1'!D:D,"P&amp;C",'[1]Appendix 1'!F:F,UPPER(A10),'[1]Appendix 1'!J:J,"Protected")+COUNTIFS('[1]Appendix 1'!D:D,"P&amp;C, Reinsurance",'[1]Appendix 1'!F:F,UPPER(A10),'[1]Appendix 1'!J:J,"Protected")</f>
        <v>0</v>
      </c>
      <c r="K10" s="1">
        <f ca="1">COUNTIFS('[1]Appendix 1'!D:D,"L&amp;H",'[1]Appendix 1'!F:F,UPPER(A10),'[1]Appendix 1'!J:J,"Protected")</f>
        <v>0</v>
      </c>
      <c r="M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">
      <c r="A11" s="30" t="str">
        <f ca="1">IFERROR(__xludf.DUMMYFUNCTION("""COMPUTED_VALUE"""),"BARBADOS")</f>
        <v>BARBADOS</v>
      </c>
      <c r="B11" s="31">
        <f ca="1">COUNTIF('[1]Appendix 1'!F:F,A11)</f>
        <v>4</v>
      </c>
      <c r="C11" s="1">
        <f ca="1">COUNTIFS('[1]Appendix 1'!F:F,A11,'[1]Appendix 1'!D:D,"P&amp;C")</f>
        <v>2</v>
      </c>
      <c r="D11" s="1">
        <f ca="1">COUNTIFS('[1]Appendix 1'!F:F,A11,'[1]Appendix 1'!D:D,"L&amp;H")</f>
        <v>2</v>
      </c>
      <c r="E11" s="31">
        <f ca="1">COUNTIFS('[1]Appendix 1'!F:F,A11,'[1]Appendix 1'!D:D,"Composite")</f>
        <v>0</v>
      </c>
      <c r="F11" s="1">
        <f ca="1">COUNTIFS('[1]Appendix 1'!F:F,A11,'[1]Appendix 1'!D:D,"Reinsurance")</f>
        <v>0</v>
      </c>
      <c r="G11" s="1">
        <f ca="1">COUNTIFS('[1]Appendix 1'!F:F,UPPER(A11),'[1]Appendix 1'!G:G,"1")</f>
        <v>0</v>
      </c>
      <c r="H11" s="1">
        <f ca="1">COUNTIFS('[1]Appendix 1'!F:F,UPPER(A11),'[1]Appendix 1'!G:G,"1")</f>
        <v>0</v>
      </c>
      <c r="I11" s="1">
        <f ca="1">COUNTIFS('[1]Appendix 1'!F:F,UPPER(A11),'[1]Appendix 1'!G:G,"1",'[1]Appendix 1'!D:D,"L&amp;H")</f>
        <v>0</v>
      </c>
      <c r="J11" s="1">
        <f ca="1">COUNTIFS('[1]Appendix 1'!D:D,"P&amp;C",'[1]Appendix 1'!F:F,UPPER(A11),'[1]Appendix 1'!J:J,"Protected")+COUNTIFS('[1]Appendix 1'!D:D,"P&amp;C, Reinsurance",'[1]Appendix 1'!F:F,UPPER(A11),'[1]Appendix 1'!J:J,"Protected")</f>
        <v>0</v>
      </c>
      <c r="K11" s="1">
        <f ca="1">COUNTIFS('[1]Appendix 1'!D:D,"L&amp;H",'[1]Appendix 1'!F:F,UPPER(A11),'[1]Appendix 1'!J:J,"Protected")</f>
        <v>0</v>
      </c>
      <c r="M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A12" s="30" t="str">
        <f ca="1">IFERROR(__xludf.DUMMYFUNCTION("""COMPUTED_VALUE"""),"BELGIUM")</f>
        <v>BELGIUM</v>
      </c>
      <c r="B12" s="31">
        <f ca="1">COUNTIF('[1]Appendix 1'!F:F,A12)</f>
        <v>3</v>
      </c>
      <c r="C12" s="1">
        <f ca="1">COUNTIFS('[1]Appendix 1'!F:F,A12,'[1]Appendix 1'!D:D,"P&amp;C")</f>
        <v>1</v>
      </c>
      <c r="D12" s="1">
        <f ca="1">COUNTIFS('[1]Appendix 1'!F:F,A12,'[1]Appendix 1'!D:D,"L&amp;H")</f>
        <v>1</v>
      </c>
      <c r="E12" s="31">
        <f ca="1">COUNTIFS('[1]Appendix 1'!F:F,A12,'[1]Appendix 1'!D:D,"Composite")</f>
        <v>1</v>
      </c>
      <c r="F12" s="1">
        <f ca="1">COUNTIFS('[1]Appendix 1'!F:F,A12,'[1]Appendix 1'!D:D,"Reinsurance")</f>
        <v>0</v>
      </c>
      <c r="G12" s="1">
        <f ca="1">COUNTIFS('[1]Appendix 1'!F:F,UPPER(A12),'[1]Appendix 1'!G:G,"1")</f>
        <v>0</v>
      </c>
      <c r="H12" s="1">
        <f ca="1">COUNTIFS('[1]Appendix 1'!F:F,UPPER(A12),'[1]Appendix 1'!G:G,"1")</f>
        <v>0</v>
      </c>
      <c r="I12" s="1">
        <f ca="1">COUNTIFS('[1]Appendix 1'!F:F,UPPER(A12),'[1]Appendix 1'!G:G,"1",'[1]Appendix 1'!D:D,"L&amp;H")</f>
        <v>0</v>
      </c>
      <c r="J12" s="1">
        <f ca="1">COUNTIFS('[1]Appendix 1'!D:D,"P&amp;C",'[1]Appendix 1'!F:F,UPPER(A12),'[1]Appendix 1'!J:J,"Protected")+COUNTIFS('[1]Appendix 1'!D:D,"P&amp;C, Reinsurance",'[1]Appendix 1'!F:F,UPPER(A12),'[1]Appendix 1'!J:J,"Protected")</f>
        <v>0</v>
      </c>
      <c r="K12" s="1">
        <f ca="1">COUNTIFS('[1]Appendix 1'!D:D,"L&amp;H",'[1]Appendix 1'!F:F,UPPER(A12),'[1]Appendix 1'!J:J,"Protected")</f>
        <v>0</v>
      </c>
      <c r="M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A13" s="30" t="str">
        <f ca="1">IFERROR(__xludf.DUMMYFUNCTION("""COMPUTED_VALUE"""),"BELIZE")</f>
        <v>BELIZE</v>
      </c>
      <c r="B13" s="31">
        <f ca="1">COUNTIF('[1]Appendix 1'!F:F,A13)</f>
        <v>2</v>
      </c>
      <c r="C13" s="1">
        <f ca="1">COUNTIFS('[1]Appendix 1'!F:F,A13,'[1]Appendix 1'!D:D,"P&amp;C")</f>
        <v>1</v>
      </c>
      <c r="D13" s="1">
        <f ca="1">COUNTIFS('[1]Appendix 1'!F:F,A13,'[1]Appendix 1'!D:D,"L&amp;H")</f>
        <v>1</v>
      </c>
      <c r="E13" s="31">
        <f ca="1">COUNTIFS('[1]Appendix 1'!F:F,A13,'[1]Appendix 1'!D:D,"Composite")</f>
        <v>0</v>
      </c>
      <c r="F13" s="1">
        <f ca="1">COUNTIFS('[1]Appendix 1'!F:F,A13,'[1]Appendix 1'!D:D,"Reinsurance")</f>
        <v>0</v>
      </c>
      <c r="G13" s="1">
        <f ca="1">COUNTIFS('[1]Appendix 1'!F:F,UPPER(A13),'[1]Appendix 1'!G:G,"1")</f>
        <v>0</v>
      </c>
      <c r="H13" s="1">
        <f ca="1">COUNTIFS('[1]Appendix 1'!F:F,UPPER(A13),'[1]Appendix 1'!G:G,"1")</f>
        <v>0</v>
      </c>
      <c r="I13" s="1">
        <f ca="1">COUNTIFS('[1]Appendix 1'!F:F,UPPER(A13),'[1]Appendix 1'!G:G,"1",'[1]Appendix 1'!D:D,"L&amp;H")</f>
        <v>0</v>
      </c>
      <c r="J13" s="1">
        <f ca="1">COUNTIFS('[1]Appendix 1'!D:D,"P&amp;C",'[1]Appendix 1'!F:F,UPPER(A13),'[1]Appendix 1'!J:J,"Protected")+COUNTIFS('[1]Appendix 1'!D:D,"P&amp;C, Reinsurance",'[1]Appendix 1'!F:F,UPPER(A13),'[1]Appendix 1'!J:J,"Protected")</f>
        <v>0</v>
      </c>
      <c r="K13" s="1">
        <f ca="1">COUNTIFS('[1]Appendix 1'!D:D,"L&amp;H",'[1]Appendix 1'!F:F,UPPER(A13),'[1]Appendix 1'!J:J,"Protected")</f>
        <v>0</v>
      </c>
      <c r="M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">
      <c r="A14" s="30" t="str">
        <f ca="1">IFERROR(__xludf.DUMMYFUNCTION("""COMPUTED_VALUE"""),"BERMUDA")</f>
        <v>BERMUDA</v>
      </c>
      <c r="B14" s="31">
        <f ca="1">COUNTIF('[1]Appendix 1'!F:F,A14)</f>
        <v>21</v>
      </c>
      <c r="C14" s="1">
        <f ca="1">COUNTIFS('[1]Appendix 1'!F:F,A14,'[1]Appendix 1'!D:D,"P&amp;C")</f>
        <v>10</v>
      </c>
      <c r="D14" s="1">
        <f ca="1">COUNTIFS('[1]Appendix 1'!F:F,A14,'[1]Appendix 1'!D:D,"L&amp;H")</f>
        <v>4</v>
      </c>
      <c r="E14" s="31">
        <f ca="1">COUNTIFS('[1]Appendix 1'!F:F,A14,'[1]Appendix 1'!D:D,"Composite")</f>
        <v>1</v>
      </c>
      <c r="F14" s="1">
        <f ca="1">COUNTIFS('[1]Appendix 1'!F:F,A14,'[1]Appendix 1'!D:D,"Reinsurance")</f>
        <v>6</v>
      </c>
      <c r="G14" s="1">
        <f ca="1">COUNTIFS('[1]Appendix 1'!F:F,UPPER(A14),'[1]Appendix 1'!G:G,"1")</f>
        <v>0</v>
      </c>
      <c r="H14" s="1">
        <f ca="1">COUNTIFS('[1]Appendix 1'!F:F,UPPER(A14),'[1]Appendix 1'!G:G,"1")</f>
        <v>0</v>
      </c>
      <c r="I14" s="1">
        <f ca="1">COUNTIFS('[1]Appendix 1'!F:F,UPPER(A14),'[1]Appendix 1'!G:G,"1",'[1]Appendix 1'!D:D,"L&amp;H")</f>
        <v>0</v>
      </c>
      <c r="J14" s="1">
        <f ca="1">COUNTIFS('[1]Appendix 1'!D:D,"P&amp;C",'[1]Appendix 1'!F:F,UPPER(A14),'[1]Appendix 1'!J:J,"Protected")+COUNTIFS('[1]Appendix 1'!D:D,"P&amp;C, Reinsurance",'[1]Appendix 1'!F:F,UPPER(A14),'[1]Appendix 1'!J:J,"Protected")</f>
        <v>0</v>
      </c>
      <c r="K14" s="1">
        <f ca="1">COUNTIFS('[1]Appendix 1'!D:D,"L&amp;H",'[1]Appendix 1'!F:F,UPPER(A14),'[1]Appendix 1'!J:J,"Protected")</f>
        <v>0</v>
      </c>
      <c r="M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">
      <c r="A15" s="30" t="str">
        <f ca="1">IFERROR(__xludf.DUMMYFUNCTION("""COMPUTED_VALUE"""),"BOLIVIA")</f>
        <v>BOLIVIA</v>
      </c>
      <c r="B15" s="31">
        <f ca="1">COUNTIF('[1]Appendix 1'!F:F,A15)</f>
        <v>2</v>
      </c>
      <c r="C15" s="1">
        <f ca="1">COUNTIFS('[1]Appendix 1'!F:F,A15,'[1]Appendix 1'!D:D,"P&amp;C")</f>
        <v>1</v>
      </c>
      <c r="D15" s="1">
        <f ca="1">COUNTIFS('[1]Appendix 1'!F:F,A15,'[1]Appendix 1'!D:D,"L&amp;H")</f>
        <v>1</v>
      </c>
      <c r="E15" s="31">
        <f ca="1">COUNTIFS('[1]Appendix 1'!F:F,A15,'[1]Appendix 1'!D:D,"Composite")</f>
        <v>0</v>
      </c>
      <c r="F15" s="1">
        <f ca="1">COUNTIFS('[1]Appendix 1'!F:F,A15,'[1]Appendix 1'!D:D,"Reinsurance")</f>
        <v>0</v>
      </c>
      <c r="G15" s="1">
        <f ca="1">COUNTIFS('[1]Appendix 1'!F:F,UPPER(A15),'[1]Appendix 1'!G:G,"1")</f>
        <v>0</v>
      </c>
      <c r="H15" s="1">
        <f ca="1">COUNTIFS('[1]Appendix 1'!F:F,UPPER(A15),'[1]Appendix 1'!G:G,"1")</f>
        <v>0</v>
      </c>
      <c r="I15" s="1">
        <f ca="1">COUNTIFS('[1]Appendix 1'!F:F,UPPER(A15),'[1]Appendix 1'!G:G,"1",'[1]Appendix 1'!D:D,"L&amp;H")</f>
        <v>0</v>
      </c>
      <c r="J15" s="1">
        <f ca="1">COUNTIFS('[1]Appendix 1'!D:D,"P&amp;C",'[1]Appendix 1'!F:F,UPPER(A15),'[1]Appendix 1'!J:J,"Protected")+COUNTIFS('[1]Appendix 1'!D:D,"P&amp;C, Reinsurance",'[1]Appendix 1'!F:F,UPPER(A15),'[1]Appendix 1'!J:J,"Protected")</f>
        <v>0</v>
      </c>
      <c r="K15" s="1">
        <f ca="1">COUNTIFS('[1]Appendix 1'!D:D,"L&amp;H",'[1]Appendix 1'!F:F,UPPER(A15),'[1]Appendix 1'!J:J,"Protected")</f>
        <v>0</v>
      </c>
      <c r="M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">
      <c r="A16" s="30" t="str">
        <f ca="1">IFERROR(__xludf.DUMMYFUNCTION("""COMPUTED_VALUE"""),"BOTSWANA")</f>
        <v>BOTSWANA</v>
      </c>
      <c r="B16" s="31">
        <f ca="1">COUNTIF('[1]Appendix 1'!F:F,A16)</f>
        <v>7</v>
      </c>
      <c r="C16" s="1">
        <f ca="1">COUNTIFS('[1]Appendix 1'!F:F,A16,'[1]Appendix 1'!D:D,"P&amp;C")</f>
        <v>5</v>
      </c>
      <c r="D16" s="1">
        <f ca="1">COUNTIFS('[1]Appendix 1'!F:F,A16,'[1]Appendix 1'!D:D,"L&amp;H")</f>
        <v>2</v>
      </c>
      <c r="E16" s="31">
        <f ca="1">COUNTIFS('[1]Appendix 1'!F:F,A16,'[1]Appendix 1'!D:D,"Composite")</f>
        <v>0</v>
      </c>
      <c r="F16" s="1">
        <f ca="1">COUNTIFS('[1]Appendix 1'!F:F,A16,'[1]Appendix 1'!D:D,"Reinsurance")</f>
        <v>0</v>
      </c>
      <c r="G16" s="1">
        <f ca="1">COUNTIFS('[1]Appendix 1'!F:F,UPPER(A16),'[1]Appendix 1'!G:G,"1")</f>
        <v>0</v>
      </c>
      <c r="H16" s="1">
        <f ca="1">COUNTIFS('[1]Appendix 1'!F:F,UPPER(A16),'[1]Appendix 1'!G:G,"1")</f>
        <v>0</v>
      </c>
      <c r="I16" s="1">
        <f ca="1">COUNTIFS('[1]Appendix 1'!F:F,UPPER(A16),'[1]Appendix 1'!G:G,"1",'[1]Appendix 1'!D:D,"L&amp;H")</f>
        <v>0</v>
      </c>
      <c r="J16" s="1">
        <f ca="1">COUNTIFS('[1]Appendix 1'!D:D,"P&amp;C",'[1]Appendix 1'!F:F,UPPER(A16),'[1]Appendix 1'!J:J,"Protected")+COUNTIFS('[1]Appendix 1'!D:D,"P&amp;C, Reinsurance",'[1]Appendix 1'!F:F,UPPER(A16),'[1]Appendix 1'!J:J,"Protected")</f>
        <v>0</v>
      </c>
      <c r="K16" s="1">
        <f ca="1">COUNTIFS('[1]Appendix 1'!D:D,"L&amp;H",'[1]Appendix 1'!F:F,UPPER(A16),'[1]Appendix 1'!J:J,"Protected")</f>
        <v>0</v>
      </c>
      <c r="M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">
      <c r="A17" s="30" t="str">
        <f ca="1">IFERROR(__xludf.DUMMYFUNCTION("""COMPUTED_VALUE"""),"BRAZIL")</f>
        <v>BRAZIL</v>
      </c>
      <c r="B17" s="31">
        <f ca="1">COUNTIF('[1]Appendix 1'!F:F,A17)</f>
        <v>51</v>
      </c>
      <c r="C17" s="1">
        <f ca="1">COUNTIFS('[1]Appendix 1'!F:F,A17,'[1]Appendix 1'!D:D,"P&amp;C")</f>
        <v>19</v>
      </c>
      <c r="D17" s="1">
        <f ca="1">COUNTIFS('[1]Appendix 1'!F:F,A17,'[1]Appendix 1'!D:D,"L&amp;H")</f>
        <v>29</v>
      </c>
      <c r="E17" s="31">
        <f ca="1">COUNTIFS('[1]Appendix 1'!F:F,A17,'[1]Appendix 1'!D:D,"Composite")</f>
        <v>3</v>
      </c>
      <c r="F17" s="1">
        <f ca="1">COUNTIFS('[1]Appendix 1'!F:F,A17,'[1]Appendix 1'!D:D,"Reinsurance")</f>
        <v>0</v>
      </c>
      <c r="G17" s="1">
        <f ca="1">COUNTIFS('[1]Appendix 1'!F:F,UPPER(A17),'[1]Appendix 1'!G:G,"1")</f>
        <v>50</v>
      </c>
      <c r="H17" s="1">
        <f ca="1">COUNTIFS('[1]Appendix 1'!F:F,UPPER(A17),'[1]Appendix 1'!G:G,"1")</f>
        <v>50</v>
      </c>
      <c r="I17" s="1">
        <f ca="1">COUNTIFS('[1]Appendix 1'!F:F,UPPER(A17),'[1]Appendix 1'!G:G,"1",'[1]Appendix 1'!D:D,"L&amp;H")</f>
        <v>29</v>
      </c>
      <c r="J17" s="1">
        <f ca="1">COUNTIFS('[1]Appendix 1'!D:D,"P&amp;C",'[1]Appendix 1'!F:F,UPPER(A17),'[1]Appendix 1'!J:J,"Protected")+COUNTIFS('[1]Appendix 1'!D:D,"P&amp;C, Reinsurance",'[1]Appendix 1'!F:F,UPPER(A17),'[1]Appendix 1'!J:J,"Protected")</f>
        <v>0</v>
      </c>
      <c r="K17" s="1">
        <f ca="1">COUNTIFS('[1]Appendix 1'!D:D,"L&amp;H",'[1]Appendix 1'!F:F,UPPER(A17),'[1]Appendix 1'!J:J,"Protected")</f>
        <v>0</v>
      </c>
      <c r="M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">
      <c r="A18" s="30" t="str">
        <f ca="1">IFERROR(__xludf.DUMMYFUNCTION("""COMPUTED_VALUE"""),"BRITISH VIRGIN ISLANDS")</f>
        <v>BRITISH VIRGIN ISLANDS</v>
      </c>
      <c r="B18" s="31">
        <f ca="1">COUNTIF('[1]Appendix 1'!F:F,A18)</f>
        <v>2</v>
      </c>
      <c r="C18" s="1">
        <f ca="1">COUNTIFS('[1]Appendix 1'!F:F,A18,'[1]Appendix 1'!D:D,"P&amp;C")</f>
        <v>1</v>
      </c>
      <c r="D18" s="1">
        <f ca="1">COUNTIFS('[1]Appendix 1'!F:F,A18,'[1]Appendix 1'!D:D,"L&amp;H")</f>
        <v>1</v>
      </c>
      <c r="E18" s="31">
        <f ca="1">COUNTIFS('[1]Appendix 1'!F:F,A18,'[1]Appendix 1'!D:D,"Composite")</f>
        <v>0</v>
      </c>
      <c r="F18" s="1">
        <f ca="1">COUNTIFS('[1]Appendix 1'!F:F,A18,'[1]Appendix 1'!D:D,"Reinsurance")</f>
        <v>0</v>
      </c>
      <c r="G18" s="1">
        <f ca="1">COUNTIFS('[1]Appendix 1'!F:F,UPPER(A18),'[1]Appendix 1'!G:G,"1")</f>
        <v>0</v>
      </c>
      <c r="H18" s="1">
        <f ca="1">COUNTIFS('[1]Appendix 1'!F:F,UPPER(A18),'[1]Appendix 1'!G:G,"1")</f>
        <v>0</v>
      </c>
      <c r="I18" s="1">
        <f ca="1">COUNTIFS('[1]Appendix 1'!F:F,UPPER(A18),'[1]Appendix 1'!G:G,"1",'[1]Appendix 1'!D:D,"L&amp;H")</f>
        <v>0</v>
      </c>
      <c r="J18" s="1">
        <f ca="1">COUNTIFS('[1]Appendix 1'!D:D,"P&amp;C",'[1]Appendix 1'!F:F,UPPER(A18),'[1]Appendix 1'!J:J,"Protected")+COUNTIFS('[1]Appendix 1'!D:D,"P&amp;C, Reinsurance",'[1]Appendix 1'!F:F,UPPER(A18),'[1]Appendix 1'!J:J,"Protected")</f>
        <v>0</v>
      </c>
      <c r="K18" s="1">
        <f ca="1">COUNTIFS('[1]Appendix 1'!D:D,"L&amp;H",'[1]Appendix 1'!F:F,UPPER(A18),'[1]Appendix 1'!J:J,"Protected")</f>
        <v>0</v>
      </c>
      <c r="M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">
      <c r="A19" s="30" t="str">
        <f ca="1">IFERROR(__xludf.DUMMYFUNCTION("""COMPUTED_VALUE"""),"BULGARIA")</f>
        <v>BULGARIA</v>
      </c>
      <c r="B19" s="31">
        <f ca="1">COUNTIF('[1]Appendix 1'!F:F,A19)</f>
        <v>3</v>
      </c>
      <c r="C19" s="1">
        <f ca="1">COUNTIFS('[1]Appendix 1'!F:F,A19,'[1]Appendix 1'!D:D,"P&amp;C")</f>
        <v>3</v>
      </c>
      <c r="D19" s="1">
        <f ca="1">COUNTIFS('[1]Appendix 1'!F:F,A19,'[1]Appendix 1'!D:D,"L&amp;H")</f>
        <v>0</v>
      </c>
      <c r="E19" s="31">
        <f ca="1">COUNTIFS('[1]Appendix 1'!F:F,A19,'[1]Appendix 1'!D:D,"Composite")</f>
        <v>0</v>
      </c>
      <c r="F19" s="1">
        <f ca="1">COUNTIFS('[1]Appendix 1'!F:F,A19,'[1]Appendix 1'!D:D,"Reinsurance")</f>
        <v>0</v>
      </c>
      <c r="G19" s="1">
        <f ca="1">COUNTIFS('[1]Appendix 1'!F:F,UPPER(A19),'[1]Appendix 1'!G:G,"1")</f>
        <v>0</v>
      </c>
      <c r="H19" s="1">
        <f ca="1">COUNTIFS('[1]Appendix 1'!F:F,UPPER(A19),'[1]Appendix 1'!G:G,"1")</f>
        <v>0</v>
      </c>
      <c r="I19" s="1">
        <f ca="1">COUNTIFS('[1]Appendix 1'!F:F,UPPER(A19),'[1]Appendix 1'!G:G,"1",'[1]Appendix 1'!D:D,"L&amp;H")</f>
        <v>0</v>
      </c>
      <c r="J19" s="1">
        <f ca="1">COUNTIFS('[1]Appendix 1'!D:D,"P&amp;C",'[1]Appendix 1'!F:F,UPPER(A19),'[1]Appendix 1'!J:J,"Protected")+COUNTIFS('[1]Appendix 1'!D:D,"P&amp;C, Reinsurance",'[1]Appendix 1'!F:F,UPPER(A19),'[1]Appendix 1'!J:J,"Protected")</f>
        <v>0</v>
      </c>
      <c r="K19" s="1">
        <f ca="1">COUNTIFS('[1]Appendix 1'!D:D,"L&amp;H",'[1]Appendix 1'!F:F,UPPER(A19),'[1]Appendix 1'!J:J,"Protected")</f>
        <v>0</v>
      </c>
      <c r="M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">
      <c r="A20" s="30" t="str">
        <f ca="1">IFERROR(__xludf.DUMMYFUNCTION("""COMPUTED_VALUE"""),"CAMBODIA")</f>
        <v>CAMBODIA</v>
      </c>
      <c r="B20" s="31">
        <f ca="1">COUNTIF('[1]Appendix 1'!F:F,A20)</f>
        <v>1</v>
      </c>
      <c r="C20" s="1">
        <f ca="1">COUNTIFS('[1]Appendix 1'!F:F,A20,'[1]Appendix 1'!D:D,"P&amp;C")</f>
        <v>1</v>
      </c>
      <c r="D20" s="1">
        <f ca="1">COUNTIFS('[1]Appendix 1'!F:F,A20,'[1]Appendix 1'!D:D,"L&amp;H")</f>
        <v>0</v>
      </c>
      <c r="E20" s="31">
        <f ca="1">COUNTIFS('[1]Appendix 1'!F:F,A20,'[1]Appendix 1'!D:D,"Composite")</f>
        <v>0</v>
      </c>
      <c r="F20" s="1">
        <f ca="1">COUNTIFS('[1]Appendix 1'!F:F,A20,'[1]Appendix 1'!D:D,"Reinsurance")</f>
        <v>0</v>
      </c>
      <c r="G20" s="1">
        <f ca="1">COUNTIFS('[1]Appendix 1'!F:F,UPPER(A20),'[1]Appendix 1'!G:G,"1")</f>
        <v>0</v>
      </c>
      <c r="H20" s="1">
        <f ca="1">COUNTIFS('[1]Appendix 1'!F:F,UPPER(A20),'[1]Appendix 1'!G:G,"1")</f>
        <v>0</v>
      </c>
      <c r="I20" s="1">
        <f ca="1">COUNTIFS('[1]Appendix 1'!F:F,UPPER(A20),'[1]Appendix 1'!G:G,"1",'[1]Appendix 1'!D:D,"L&amp;H")</f>
        <v>0</v>
      </c>
      <c r="J20" s="1">
        <f ca="1">COUNTIFS('[1]Appendix 1'!D:D,"P&amp;C",'[1]Appendix 1'!F:F,UPPER(A20),'[1]Appendix 1'!J:J,"Protected")+COUNTIFS('[1]Appendix 1'!D:D,"P&amp;C, Reinsurance",'[1]Appendix 1'!F:F,UPPER(A20),'[1]Appendix 1'!J:J,"Protected")</f>
        <v>0</v>
      </c>
      <c r="K20" s="1">
        <f ca="1">COUNTIFS('[1]Appendix 1'!D:D,"L&amp;H",'[1]Appendix 1'!F:F,UPPER(A20),'[1]Appendix 1'!J:J,"Protected")</f>
        <v>0</v>
      </c>
      <c r="M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">
      <c r="A21" s="30" t="str">
        <f ca="1">IFERROR(__xludf.DUMMYFUNCTION("""COMPUTED_VALUE"""),"CAMEROON")</f>
        <v>CAMEROON</v>
      </c>
      <c r="B21" s="31">
        <f ca="1">COUNTIF('[1]Appendix 1'!F:F,A21)</f>
        <v>2</v>
      </c>
      <c r="C21" s="1">
        <f ca="1">COUNTIFS('[1]Appendix 1'!F:F,A21,'[1]Appendix 1'!D:D,"P&amp;C")</f>
        <v>2</v>
      </c>
      <c r="D21" s="1">
        <f ca="1">COUNTIFS('[1]Appendix 1'!F:F,A21,'[1]Appendix 1'!D:D,"L&amp;H")</f>
        <v>0</v>
      </c>
      <c r="E21" s="31">
        <f ca="1">COUNTIFS('[1]Appendix 1'!F:F,A21,'[1]Appendix 1'!D:D,"Composite")</f>
        <v>0</v>
      </c>
      <c r="F21" s="1">
        <f ca="1">COUNTIFS('[1]Appendix 1'!F:F,A21,'[1]Appendix 1'!D:D,"Reinsurance")</f>
        <v>0</v>
      </c>
      <c r="G21" s="1">
        <f ca="1">COUNTIFS('[1]Appendix 1'!F:F,UPPER(A21),'[1]Appendix 1'!G:G,"1")</f>
        <v>0</v>
      </c>
      <c r="H21" s="1">
        <f ca="1">COUNTIFS('[1]Appendix 1'!F:F,UPPER(A21),'[1]Appendix 1'!G:G,"1")</f>
        <v>0</v>
      </c>
      <c r="I21" s="1">
        <f ca="1">COUNTIFS('[1]Appendix 1'!F:F,UPPER(A21),'[1]Appendix 1'!G:G,"1",'[1]Appendix 1'!D:D,"L&amp;H")</f>
        <v>0</v>
      </c>
      <c r="J21" s="1">
        <f ca="1">COUNTIFS('[1]Appendix 1'!D:D,"P&amp;C",'[1]Appendix 1'!F:F,UPPER(A21),'[1]Appendix 1'!J:J,"Protected")+COUNTIFS('[1]Appendix 1'!D:D,"P&amp;C, Reinsurance",'[1]Appendix 1'!F:F,UPPER(A21),'[1]Appendix 1'!J:J,"Protected")</f>
        <v>0</v>
      </c>
      <c r="K21" s="1">
        <f ca="1">COUNTIFS('[1]Appendix 1'!D:D,"L&amp;H",'[1]Appendix 1'!F:F,UPPER(A21),'[1]Appendix 1'!J:J,"Protected")</f>
        <v>0</v>
      </c>
      <c r="M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">
      <c r="A22" s="30" t="str">
        <f ca="1">IFERROR(__xludf.DUMMYFUNCTION("""COMPUTED_VALUE"""),"CANADA")</f>
        <v>CANADA</v>
      </c>
      <c r="B22" s="31">
        <f ca="1">COUNTIF('[1]Appendix 1'!F:F,A22)</f>
        <v>7</v>
      </c>
      <c r="C22" s="1">
        <f ca="1">COUNTIFS('[1]Appendix 1'!F:F,A22,'[1]Appendix 1'!D:D,"P&amp;C")</f>
        <v>6</v>
      </c>
      <c r="D22" s="1">
        <f ca="1">COUNTIFS('[1]Appendix 1'!F:F,A22,'[1]Appendix 1'!D:D,"L&amp;H")</f>
        <v>1</v>
      </c>
      <c r="E22" s="31">
        <f ca="1">COUNTIFS('[1]Appendix 1'!F:F,A22,'[1]Appendix 1'!D:D,"Composite")</f>
        <v>0</v>
      </c>
      <c r="F22" s="1">
        <f ca="1">COUNTIFS('[1]Appendix 1'!F:F,A22,'[1]Appendix 1'!D:D,"Reinsurance")</f>
        <v>0</v>
      </c>
      <c r="G22" s="1">
        <f ca="1">COUNTIFS('[1]Appendix 1'!F:F,UPPER(A22),'[1]Appendix 1'!G:G,"1")</f>
        <v>6</v>
      </c>
      <c r="H22" s="1">
        <f ca="1">COUNTIFS('[1]Appendix 1'!F:F,UPPER(A22),'[1]Appendix 1'!G:G,"1")</f>
        <v>6</v>
      </c>
      <c r="I22" s="1">
        <f ca="1">COUNTIFS('[1]Appendix 1'!F:F,UPPER(A22),'[1]Appendix 1'!G:G,"1",'[1]Appendix 1'!D:D,"L&amp;H")</f>
        <v>0</v>
      </c>
      <c r="J22" s="1">
        <f ca="1">COUNTIFS('[1]Appendix 1'!D:D,"P&amp;C",'[1]Appendix 1'!F:F,UPPER(A22),'[1]Appendix 1'!J:J,"Protected")+COUNTIFS('[1]Appendix 1'!D:D,"P&amp;C, Reinsurance",'[1]Appendix 1'!F:F,UPPER(A22),'[1]Appendix 1'!J:J,"Protected")</f>
        <v>6</v>
      </c>
      <c r="K22" s="1">
        <f ca="1">COUNTIFS('[1]Appendix 1'!D:D,"L&amp;H",'[1]Appendix 1'!F:F,UPPER(A22),'[1]Appendix 1'!J:J,"Protected")</f>
        <v>1</v>
      </c>
      <c r="M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">
      <c r="A23" s="32" t="str">
        <f ca="1">IFERROR(__xludf.DUMMYFUNCTION("""COMPUTED_VALUE"""),"CAYMAN ISLANDS")</f>
        <v>CAYMAN ISLANDS</v>
      </c>
      <c r="B23" s="31">
        <f ca="1">COUNTIF('[1]Appendix 1'!F:F,A23)</f>
        <v>8</v>
      </c>
      <c r="C23" s="1">
        <f ca="1">COUNTIFS('[1]Appendix 1'!F:F,A23,'[1]Appendix 1'!D:D,"P&amp;C")</f>
        <v>4</v>
      </c>
      <c r="D23" s="1">
        <f ca="1">COUNTIFS('[1]Appendix 1'!F:F,A23,'[1]Appendix 1'!D:D,"L&amp;H")</f>
        <v>1</v>
      </c>
      <c r="E23" s="31">
        <f ca="1">COUNTIFS('[1]Appendix 1'!F:F,A23,'[1]Appendix 1'!D:D,"Composite")</f>
        <v>0</v>
      </c>
      <c r="F23" s="1">
        <f ca="1">COUNTIFS('[1]Appendix 1'!F:F,A23,'[1]Appendix 1'!D:D,"Reinsurance")</f>
        <v>3</v>
      </c>
      <c r="G23" s="1">
        <f ca="1">COUNTIFS('[1]Appendix 1'!F:F,UPPER(A23),'[1]Appendix 1'!G:G,"1")</f>
        <v>0</v>
      </c>
      <c r="H23" s="1">
        <f ca="1">COUNTIFS('[1]Appendix 1'!F:F,UPPER(A23),'[1]Appendix 1'!G:G,"1")</f>
        <v>0</v>
      </c>
      <c r="I23" s="1">
        <f ca="1">COUNTIFS('[1]Appendix 1'!F:F,UPPER(A23),'[1]Appendix 1'!G:G,"1",'[1]Appendix 1'!D:D,"L&amp;H")</f>
        <v>0</v>
      </c>
      <c r="J23" s="1">
        <f ca="1">COUNTIFS('[1]Appendix 1'!D:D,"P&amp;C",'[1]Appendix 1'!F:F,UPPER(A23),'[1]Appendix 1'!J:J,"Protected")+COUNTIFS('[1]Appendix 1'!D:D,"P&amp;C, Reinsurance",'[1]Appendix 1'!F:F,UPPER(A23),'[1]Appendix 1'!J:J,"Protected")</f>
        <v>0</v>
      </c>
      <c r="K23" s="1">
        <f ca="1">COUNTIFS('[1]Appendix 1'!D:D,"L&amp;H",'[1]Appendix 1'!F:F,UPPER(A23),'[1]Appendix 1'!J:J,"Protected")</f>
        <v>0</v>
      </c>
      <c r="M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">
      <c r="A24" s="30" t="str">
        <f ca="1">IFERROR(__xludf.DUMMYFUNCTION("""COMPUTED_VALUE"""),"CHILE")</f>
        <v>CHILE</v>
      </c>
      <c r="B24" s="31">
        <f ca="1">COUNTIF('[1]Appendix 1'!F:F,A24)</f>
        <v>2</v>
      </c>
      <c r="C24" s="1">
        <f ca="1">COUNTIFS('[1]Appendix 1'!F:F,A24,'[1]Appendix 1'!D:D,"P&amp;C")</f>
        <v>0</v>
      </c>
      <c r="D24" s="1">
        <f ca="1">COUNTIFS('[1]Appendix 1'!F:F,A24,'[1]Appendix 1'!D:D,"L&amp;H")</f>
        <v>2</v>
      </c>
      <c r="E24" s="31">
        <f ca="1">COUNTIFS('[1]Appendix 1'!F:F,A24,'[1]Appendix 1'!D:D,"Composite")</f>
        <v>0</v>
      </c>
      <c r="F24" s="1">
        <f ca="1">COUNTIFS('[1]Appendix 1'!F:F,A24,'[1]Appendix 1'!D:D,"Reinsurance")</f>
        <v>0</v>
      </c>
      <c r="G24" s="1">
        <f ca="1">COUNTIFS('[1]Appendix 1'!F:F,UPPER(A24),'[1]Appendix 1'!G:G,"1")</f>
        <v>0</v>
      </c>
      <c r="H24" s="1">
        <f ca="1">COUNTIFS('[1]Appendix 1'!F:F,UPPER(A24),'[1]Appendix 1'!G:G,"1")</f>
        <v>0</v>
      </c>
      <c r="I24" s="1">
        <f ca="1">COUNTIFS('[1]Appendix 1'!F:F,UPPER(A24),'[1]Appendix 1'!G:G,"1",'[1]Appendix 1'!D:D,"L&amp;H")</f>
        <v>0</v>
      </c>
      <c r="J24" s="1">
        <f ca="1">COUNTIFS('[1]Appendix 1'!D:D,"P&amp;C",'[1]Appendix 1'!F:F,UPPER(A24),'[1]Appendix 1'!J:J,"Protected")+COUNTIFS('[1]Appendix 1'!D:D,"P&amp;C, Reinsurance",'[1]Appendix 1'!F:F,UPPER(A24),'[1]Appendix 1'!J:J,"Protected")</f>
        <v>0</v>
      </c>
      <c r="K24" s="1">
        <f ca="1">COUNTIFS('[1]Appendix 1'!D:D,"L&amp;H",'[1]Appendix 1'!F:F,UPPER(A24),'[1]Appendix 1'!J:J,"Protected")</f>
        <v>0</v>
      </c>
      <c r="M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">
      <c r="A25" s="30" t="str">
        <f ca="1">IFERROR(__xludf.DUMMYFUNCTION("""COMPUTED_VALUE"""),"CHINA (MAINLAND)")</f>
        <v>CHINA (MAINLAND)</v>
      </c>
      <c r="B25" s="31">
        <f ca="1">COUNTIF('[1]Appendix 1'!F:F,A25)</f>
        <v>12</v>
      </c>
      <c r="C25" s="1">
        <f ca="1">COUNTIFS('[1]Appendix 1'!F:F,A25,'[1]Appendix 1'!D:D,"P&amp;C")</f>
        <v>4</v>
      </c>
      <c r="D25" s="1">
        <f ca="1">COUNTIFS('[1]Appendix 1'!F:F,A25,'[1]Appendix 1'!D:D,"L&amp;H")</f>
        <v>7</v>
      </c>
      <c r="E25" s="31">
        <f ca="1">COUNTIFS('[1]Appendix 1'!F:F,A25,'[1]Appendix 1'!D:D,"Composite")</f>
        <v>1</v>
      </c>
      <c r="F25" s="1">
        <f ca="1">COUNTIFS('[1]Appendix 1'!F:F,A25,'[1]Appendix 1'!D:D,"Reinsurance")</f>
        <v>0</v>
      </c>
      <c r="G25" s="1">
        <f ca="1">COUNTIFS('[1]Appendix 1'!F:F,UPPER(A25),'[1]Appendix 1'!G:G,"1")</f>
        <v>10</v>
      </c>
      <c r="H25" s="1">
        <f ca="1">COUNTIFS('[1]Appendix 1'!F:F,UPPER(A25),'[1]Appendix 1'!G:G,"1")</f>
        <v>10</v>
      </c>
      <c r="I25" s="1">
        <f ca="1">COUNTIFS('[1]Appendix 1'!F:F,UPPER(A25),'[1]Appendix 1'!G:G,"1",'[1]Appendix 1'!D:D,"L&amp;H")</f>
        <v>5</v>
      </c>
      <c r="J25" s="1">
        <f ca="1">COUNTIFS('[1]Appendix 1'!D:D,"P&amp;C",'[1]Appendix 1'!F:F,UPPER(A25),'[1]Appendix 1'!J:J,"Protected")+COUNTIFS('[1]Appendix 1'!D:D,"P&amp;C, Reinsurance",'[1]Appendix 1'!F:F,UPPER(A25),'[1]Appendix 1'!J:J,"Protected")</f>
        <v>3</v>
      </c>
      <c r="K25" s="1">
        <f ca="1">COUNTIFS('[1]Appendix 1'!D:D,"L&amp;H",'[1]Appendix 1'!F:F,UPPER(A25),'[1]Appendix 1'!J:J,"Protected")</f>
        <v>4</v>
      </c>
      <c r="M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">
      <c r="A26" s="30" t="str">
        <f ca="1">IFERROR(__xludf.DUMMYFUNCTION("""COMPUTED_VALUE"""),"CHINA (HONG KONG)")</f>
        <v>CHINA (HONG KONG)</v>
      </c>
      <c r="B26" s="31">
        <f ca="1">COUNTIF('[1]Appendix 1'!F:F,A26)</f>
        <v>7</v>
      </c>
      <c r="C26" s="1">
        <f ca="1">COUNTIFS('[1]Appendix 1'!F:F,A26,'[1]Appendix 1'!D:D,"P&amp;C")</f>
        <v>6</v>
      </c>
      <c r="D26" s="1">
        <f ca="1">COUNTIFS('[1]Appendix 1'!F:F,A26,'[1]Appendix 1'!D:D,"L&amp;H")</f>
        <v>1</v>
      </c>
      <c r="E26" s="31">
        <f ca="1">COUNTIFS('[1]Appendix 1'!F:F,A26,'[1]Appendix 1'!D:D,"Composite")</f>
        <v>0</v>
      </c>
      <c r="F26" s="1">
        <f ca="1">COUNTIFS('[1]Appendix 1'!F:F,A26,'[1]Appendix 1'!D:D,"Reinsurance")</f>
        <v>0</v>
      </c>
      <c r="G26" s="1">
        <f ca="1">COUNTIFS('[1]Appendix 1'!F:F,UPPER(A26),'[1]Appendix 1'!G:G,"1")</f>
        <v>0</v>
      </c>
      <c r="H26" s="1">
        <f ca="1">COUNTIFS('[1]Appendix 1'!F:F,UPPER(A26),'[1]Appendix 1'!G:G,"1")</f>
        <v>0</v>
      </c>
      <c r="I26" s="1">
        <f ca="1">COUNTIFS('[1]Appendix 1'!F:F,UPPER(A26),'[1]Appendix 1'!G:G,"1",'[1]Appendix 1'!D:D,"L&amp;H")</f>
        <v>0</v>
      </c>
      <c r="J26" s="1">
        <f ca="1">COUNTIFS('[1]Appendix 1'!D:D,"P&amp;C",'[1]Appendix 1'!F:F,UPPER(A26),'[1]Appendix 1'!J:J,"Protected")+COUNTIFS('[1]Appendix 1'!D:D,"P&amp;C, Reinsurance",'[1]Appendix 1'!F:F,UPPER(A26),'[1]Appendix 1'!J:J,"Protected")</f>
        <v>1</v>
      </c>
      <c r="K26" s="1">
        <f ca="1">COUNTIFS('[1]Appendix 1'!D:D,"L&amp;H",'[1]Appendix 1'!F:F,UPPER(A26),'[1]Appendix 1'!J:J,"Protected")</f>
        <v>1</v>
      </c>
      <c r="M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">
      <c r="A27" s="30" t="str">
        <f ca="1">IFERROR(__xludf.DUMMYFUNCTION("""COMPUTED_VALUE"""),"CHINESE TAIPEI")</f>
        <v>CHINESE TAIPEI</v>
      </c>
      <c r="B27" s="31">
        <f ca="1">COUNTIF('[1]Appendix 1'!F:F,A27)</f>
        <v>6</v>
      </c>
      <c r="C27" s="1">
        <f ca="1">COUNTIFS('[1]Appendix 1'!F:F,A27,'[1]Appendix 1'!D:D,"P&amp;C")</f>
        <v>2</v>
      </c>
      <c r="D27" s="1">
        <f ca="1">COUNTIFS('[1]Appendix 1'!F:F,A27,'[1]Appendix 1'!D:D,"L&amp;H")</f>
        <v>4</v>
      </c>
      <c r="E27" s="31">
        <f ca="1">COUNTIFS('[1]Appendix 1'!F:F,A27,'[1]Appendix 1'!D:D,"Composite")</f>
        <v>0</v>
      </c>
      <c r="F27" s="1">
        <f ca="1">COUNTIFS('[1]Appendix 1'!F:F,A27,'[1]Appendix 1'!D:D,"Reinsurance")</f>
        <v>0</v>
      </c>
      <c r="G27" s="1">
        <f ca="1">COUNTIFS('[1]Appendix 1'!F:F,UPPER(A27),'[1]Appendix 1'!G:G,"1")</f>
        <v>3</v>
      </c>
      <c r="H27" s="1">
        <f ca="1">COUNTIFS('[1]Appendix 1'!F:F,UPPER(A27),'[1]Appendix 1'!G:G,"1")</f>
        <v>3</v>
      </c>
      <c r="I27" s="1">
        <f ca="1">COUNTIFS('[1]Appendix 1'!F:F,UPPER(A27),'[1]Appendix 1'!G:G,"1",'[1]Appendix 1'!D:D,"L&amp;H")</f>
        <v>3</v>
      </c>
      <c r="J27" s="1">
        <f ca="1">COUNTIFS('[1]Appendix 1'!D:D,"P&amp;C",'[1]Appendix 1'!F:F,UPPER(A27),'[1]Appendix 1'!J:J,"Protected")+COUNTIFS('[1]Appendix 1'!D:D,"P&amp;C, Reinsurance",'[1]Appendix 1'!F:F,UPPER(A27),'[1]Appendix 1'!J:J,"Protected")</f>
        <v>1</v>
      </c>
      <c r="K27" s="1">
        <f ca="1">COUNTIFS('[1]Appendix 1'!D:D,"L&amp;H",'[1]Appendix 1'!F:F,UPPER(A27),'[1]Appendix 1'!J:J,"Protected")</f>
        <v>4</v>
      </c>
      <c r="M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">
      <c r="A28" s="30" t="str">
        <f ca="1">IFERROR(__xludf.DUMMYFUNCTION("""COMPUTED_VALUE"""),"COLUMBIA")</f>
        <v>COLUMBIA</v>
      </c>
      <c r="B28" s="31">
        <f ca="1">COUNTIF('[1]Appendix 1'!F:F,A28)</f>
        <v>3</v>
      </c>
      <c r="C28" s="1">
        <f ca="1">COUNTIFS('[1]Appendix 1'!F:F,A28,'[1]Appendix 1'!D:D,"P&amp;C")</f>
        <v>1</v>
      </c>
      <c r="D28" s="1">
        <f ca="1">COUNTIFS('[1]Appendix 1'!F:F,A28,'[1]Appendix 1'!D:D,"L&amp;H")</f>
        <v>2</v>
      </c>
      <c r="E28" s="31">
        <f ca="1">COUNTIFS('[1]Appendix 1'!F:F,A28,'[1]Appendix 1'!D:D,"Composite")</f>
        <v>0</v>
      </c>
      <c r="F28" s="1">
        <f ca="1">COUNTIFS('[1]Appendix 1'!F:F,A28,'[1]Appendix 1'!D:D,"Reinsurance")</f>
        <v>0</v>
      </c>
      <c r="G28" s="1">
        <f ca="1">COUNTIFS('[1]Appendix 1'!F:F,UPPER(A28),'[1]Appendix 1'!G:G,"1")</f>
        <v>0</v>
      </c>
      <c r="H28" s="1">
        <f ca="1">COUNTIFS('[1]Appendix 1'!F:F,UPPER(A28),'[1]Appendix 1'!G:G,"1")</f>
        <v>0</v>
      </c>
      <c r="I28" s="1">
        <f ca="1">COUNTIFS('[1]Appendix 1'!F:F,UPPER(A28),'[1]Appendix 1'!G:G,"1",'[1]Appendix 1'!D:D,"L&amp;H")</f>
        <v>0</v>
      </c>
      <c r="J28" s="1">
        <f ca="1">COUNTIFS('[1]Appendix 1'!D:D,"P&amp;C",'[1]Appendix 1'!F:F,UPPER(A28),'[1]Appendix 1'!J:J,"Protected")+COUNTIFS('[1]Appendix 1'!D:D,"P&amp;C, Reinsurance",'[1]Appendix 1'!F:F,UPPER(A28),'[1]Appendix 1'!J:J,"Protected")</f>
        <v>0</v>
      </c>
      <c r="K28" s="1">
        <f ca="1">COUNTIFS('[1]Appendix 1'!D:D,"L&amp;H",'[1]Appendix 1'!F:F,UPPER(A28),'[1]Appendix 1'!J:J,"Protected")</f>
        <v>0</v>
      </c>
      <c r="M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">
      <c r="A29" s="30" t="str">
        <f ca="1">IFERROR(__xludf.DUMMYFUNCTION("""COMPUTED_VALUE"""),"CURAÇAO")</f>
        <v>CURAÇAO</v>
      </c>
      <c r="B29" s="31">
        <f ca="1">COUNTIF('[1]Appendix 1'!F:F,A29)</f>
        <v>1</v>
      </c>
      <c r="C29" s="1">
        <f ca="1">COUNTIFS('[1]Appendix 1'!F:F,A29,'[1]Appendix 1'!D:D,"P&amp;C")</f>
        <v>0</v>
      </c>
      <c r="D29" s="1">
        <f ca="1">COUNTIFS('[1]Appendix 1'!F:F,A29,'[1]Appendix 1'!D:D,"L&amp;H")</f>
        <v>0</v>
      </c>
      <c r="E29" s="31">
        <f ca="1">COUNTIFS('[1]Appendix 1'!F:F,A29,'[1]Appendix 1'!D:D,"Composite")</f>
        <v>1</v>
      </c>
      <c r="F29" s="1">
        <f ca="1">COUNTIFS('[1]Appendix 1'!F:F,A29,'[1]Appendix 1'!D:D,"Reinsurance")</f>
        <v>0</v>
      </c>
      <c r="G29" s="1">
        <f ca="1">COUNTIFS('[1]Appendix 1'!F:F,UPPER(A29),'[1]Appendix 1'!G:G,"1")</f>
        <v>0</v>
      </c>
      <c r="H29" s="1">
        <f ca="1">COUNTIFS('[1]Appendix 1'!F:F,UPPER(A29),'[1]Appendix 1'!G:G,"1")</f>
        <v>0</v>
      </c>
      <c r="I29" s="1">
        <f ca="1">COUNTIFS('[1]Appendix 1'!F:F,UPPER(A29),'[1]Appendix 1'!G:G,"1",'[1]Appendix 1'!D:D,"L&amp;H")</f>
        <v>0</v>
      </c>
      <c r="J29" s="1">
        <f ca="1">COUNTIFS('[1]Appendix 1'!D:D,"P&amp;C",'[1]Appendix 1'!F:F,UPPER(A29),'[1]Appendix 1'!J:J,"Protected")+COUNTIFS('[1]Appendix 1'!D:D,"P&amp;C, Reinsurance",'[1]Appendix 1'!F:F,UPPER(A29),'[1]Appendix 1'!J:J,"Protected")</f>
        <v>0</v>
      </c>
      <c r="K29" s="1">
        <f ca="1">COUNTIFS('[1]Appendix 1'!D:D,"L&amp;H",'[1]Appendix 1'!F:F,UPPER(A29),'[1]Appendix 1'!J:J,"Protected")</f>
        <v>0</v>
      </c>
      <c r="M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">
      <c r="A30" s="30" t="str">
        <f ca="1">IFERROR(__xludf.DUMMYFUNCTION("""COMPUTED_VALUE"""),"CYPRUS")</f>
        <v>CYPRUS</v>
      </c>
      <c r="B30" s="31">
        <f ca="1">COUNTIF('[1]Appendix 1'!F:F,A30)</f>
        <v>3</v>
      </c>
      <c r="C30" s="1">
        <f ca="1">COUNTIFS('[1]Appendix 1'!F:F,A30,'[1]Appendix 1'!D:D,"P&amp;C")</f>
        <v>2</v>
      </c>
      <c r="D30" s="1">
        <f ca="1">COUNTIFS('[1]Appendix 1'!F:F,A30,'[1]Appendix 1'!D:D,"L&amp;H")</f>
        <v>1</v>
      </c>
      <c r="E30" s="31">
        <f ca="1">COUNTIFS('[1]Appendix 1'!F:F,A30,'[1]Appendix 1'!D:D,"Composite")</f>
        <v>0</v>
      </c>
      <c r="F30" s="1">
        <f ca="1">COUNTIFS('[1]Appendix 1'!F:F,A30,'[1]Appendix 1'!D:D,"Reinsurance")</f>
        <v>0</v>
      </c>
      <c r="G30" s="1">
        <f ca="1">COUNTIFS('[1]Appendix 1'!F:F,UPPER(A30),'[1]Appendix 1'!G:G,"1")</f>
        <v>0</v>
      </c>
      <c r="H30" s="1">
        <f ca="1">COUNTIFS('[1]Appendix 1'!F:F,UPPER(A30),'[1]Appendix 1'!G:G,"1")</f>
        <v>0</v>
      </c>
      <c r="I30" s="1">
        <f ca="1">COUNTIFS('[1]Appendix 1'!F:F,UPPER(A30),'[1]Appendix 1'!G:G,"1",'[1]Appendix 1'!D:D,"L&amp;H")</f>
        <v>0</v>
      </c>
      <c r="J30" s="1">
        <f ca="1">COUNTIFS('[1]Appendix 1'!D:D,"P&amp;C",'[1]Appendix 1'!F:F,UPPER(A30),'[1]Appendix 1'!J:J,"Protected")+COUNTIFS('[1]Appendix 1'!D:D,"P&amp;C, Reinsurance",'[1]Appendix 1'!F:F,UPPER(A30),'[1]Appendix 1'!J:J,"Protected")</f>
        <v>2</v>
      </c>
      <c r="K30" s="1">
        <f ca="1">COUNTIFS('[1]Appendix 1'!D:D,"L&amp;H",'[1]Appendix 1'!F:F,UPPER(A30),'[1]Appendix 1'!J:J,"Protected")</f>
        <v>0</v>
      </c>
      <c r="M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">
      <c r="A31" s="30" t="str">
        <f ca="1">IFERROR(__xludf.DUMMYFUNCTION("""COMPUTED_VALUE"""),"CZECH")</f>
        <v>CZECH</v>
      </c>
      <c r="B31" s="31">
        <f ca="1">COUNTIF('[1]Appendix 1'!F:F,A31)</f>
        <v>1</v>
      </c>
      <c r="C31" s="1">
        <f ca="1">COUNTIFS('[1]Appendix 1'!F:F,A31,'[1]Appendix 1'!D:D,"P&amp;C")</f>
        <v>0</v>
      </c>
      <c r="D31" s="1">
        <f ca="1">COUNTIFS('[1]Appendix 1'!F:F,A31,'[1]Appendix 1'!D:D,"L&amp;H")</f>
        <v>1</v>
      </c>
      <c r="E31" s="31">
        <f ca="1">COUNTIFS('[1]Appendix 1'!F:F,A31,'[1]Appendix 1'!D:D,"Composite")</f>
        <v>0</v>
      </c>
      <c r="F31" s="1">
        <f ca="1">COUNTIFS('[1]Appendix 1'!F:F,A31,'[1]Appendix 1'!D:D,"Reinsurance")</f>
        <v>0</v>
      </c>
      <c r="G31" s="1">
        <f ca="1">COUNTIFS('[1]Appendix 1'!F:F,UPPER(A31),'[1]Appendix 1'!G:G,"1")</f>
        <v>0</v>
      </c>
      <c r="H31" s="1">
        <f ca="1">COUNTIFS('[1]Appendix 1'!F:F,UPPER(A31),'[1]Appendix 1'!G:G,"1")</f>
        <v>0</v>
      </c>
      <c r="I31" s="1">
        <f ca="1">COUNTIFS('[1]Appendix 1'!F:F,UPPER(A31),'[1]Appendix 1'!G:G,"1",'[1]Appendix 1'!D:D,"L&amp;H")</f>
        <v>0</v>
      </c>
      <c r="J31" s="1">
        <f ca="1">COUNTIFS('[1]Appendix 1'!D:D,"P&amp;C",'[1]Appendix 1'!F:F,UPPER(A31),'[1]Appendix 1'!J:J,"Protected")+COUNTIFS('[1]Appendix 1'!D:D,"P&amp;C, Reinsurance",'[1]Appendix 1'!F:F,UPPER(A31),'[1]Appendix 1'!J:J,"Protected")</f>
        <v>0</v>
      </c>
      <c r="K31" s="1">
        <f ca="1">COUNTIFS('[1]Appendix 1'!D:D,"L&amp;H",'[1]Appendix 1'!F:F,UPPER(A31),'[1]Appendix 1'!J:J,"Protected")</f>
        <v>0</v>
      </c>
      <c r="M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">
      <c r="A32" s="30" t="str">
        <f ca="1">IFERROR(__xludf.DUMMYFUNCTION("""COMPUTED_VALUE"""),"DENMARK")</f>
        <v>DENMARK</v>
      </c>
      <c r="B32" s="31">
        <f ca="1">COUNTIF('[1]Appendix 1'!F:F,A32)</f>
        <v>4</v>
      </c>
      <c r="C32" s="1">
        <f ca="1">COUNTIFS('[1]Appendix 1'!F:F,A32,'[1]Appendix 1'!D:D,"P&amp;C")</f>
        <v>4</v>
      </c>
      <c r="D32" s="1">
        <f ca="1">COUNTIFS('[1]Appendix 1'!F:F,A32,'[1]Appendix 1'!D:D,"L&amp;H")</f>
        <v>0</v>
      </c>
      <c r="E32" s="31">
        <f ca="1">COUNTIFS('[1]Appendix 1'!F:F,A32,'[1]Appendix 1'!D:D,"Composite")</f>
        <v>0</v>
      </c>
      <c r="F32" s="1">
        <f ca="1">COUNTIFS('[1]Appendix 1'!F:F,A32,'[1]Appendix 1'!D:D,"Reinsurance")</f>
        <v>0</v>
      </c>
      <c r="G32" s="1">
        <f ca="1">COUNTIFS('[1]Appendix 1'!F:F,UPPER(A32),'[1]Appendix 1'!G:G,"1")</f>
        <v>0</v>
      </c>
      <c r="H32" s="1">
        <f ca="1">COUNTIFS('[1]Appendix 1'!F:F,UPPER(A32),'[1]Appendix 1'!G:G,"1")</f>
        <v>0</v>
      </c>
      <c r="I32" s="1">
        <f ca="1">COUNTIFS('[1]Appendix 1'!F:F,UPPER(A32),'[1]Appendix 1'!G:G,"1",'[1]Appendix 1'!D:D,"L&amp;H")</f>
        <v>0</v>
      </c>
      <c r="J32" s="1">
        <f ca="1">COUNTIFS('[1]Appendix 1'!D:D,"P&amp;C",'[1]Appendix 1'!F:F,UPPER(A32),'[1]Appendix 1'!J:J,"Protected")+COUNTIFS('[1]Appendix 1'!D:D,"P&amp;C, Reinsurance",'[1]Appendix 1'!F:F,UPPER(A32),'[1]Appendix 1'!J:J,"Protected")</f>
        <v>3</v>
      </c>
      <c r="K32" s="1">
        <f ca="1">COUNTIFS('[1]Appendix 1'!D:D,"L&amp;H",'[1]Appendix 1'!F:F,UPPER(A32),'[1]Appendix 1'!J:J,"Protected")</f>
        <v>0</v>
      </c>
      <c r="M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">
      <c r="A33" s="30" t="str">
        <f ca="1">IFERROR(__xludf.DUMMYFUNCTION("""COMPUTED_VALUE"""),"DOMINICAN REPUBLIC")</f>
        <v>DOMINICAN REPUBLIC</v>
      </c>
      <c r="B33" s="31">
        <f ca="1">COUNTIF('[1]Appendix 1'!F:F,A33)</f>
        <v>1</v>
      </c>
      <c r="C33" s="1">
        <f ca="1">COUNTIFS('[1]Appendix 1'!F:F,A33,'[1]Appendix 1'!D:D,"P&amp;C")</f>
        <v>1</v>
      </c>
      <c r="D33" s="1">
        <f ca="1">COUNTIFS('[1]Appendix 1'!F:F,A33,'[1]Appendix 1'!D:D,"L&amp;H")</f>
        <v>0</v>
      </c>
      <c r="E33" s="31">
        <f ca="1">COUNTIFS('[1]Appendix 1'!F:F,A33,'[1]Appendix 1'!D:D,"Composite")</f>
        <v>0</v>
      </c>
      <c r="F33" s="1">
        <f ca="1">COUNTIFS('[1]Appendix 1'!F:F,A33,'[1]Appendix 1'!D:D,"Reinsurance")</f>
        <v>0</v>
      </c>
      <c r="G33" s="1">
        <f ca="1">COUNTIFS('[1]Appendix 1'!F:F,UPPER(A33),'[1]Appendix 1'!G:G,"1")</f>
        <v>0</v>
      </c>
      <c r="H33" s="1">
        <f ca="1">COUNTIFS('[1]Appendix 1'!F:F,UPPER(A33),'[1]Appendix 1'!G:G,"1")</f>
        <v>0</v>
      </c>
      <c r="I33" s="1">
        <f ca="1">COUNTIFS('[1]Appendix 1'!F:F,UPPER(A33),'[1]Appendix 1'!G:G,"1",'[1]Appendix 1'!D:D,"L&amp;H")</f>
        <v>0</v>
      </c>
      <c r="J33" s="1">
        <f ca="1">COUNTIFS('[1]Appendix 1'!D:D,"P&amp;C",'[1]Appendix 1'!F:F,UPPER(A33),'[1]Appendix 1'!J:J,"Protected")+COUNTIFS('[1]Appendix 1'!D:D,"P&amp;C, Reinsurance",'[1]Appendix 1'!F:F,UPPER(A33),'[1]Appendix 1'!J:J,"Protected")</f>
        <v>0</v>
      </c>
      <c r="K33" s="1">
        <f ca="1">COUNTIFS('[1]Appendix 1'!D:D,"L&amp;H",'[1]Appendix 1'!F:F,UPPER(A33),'[1]Appendix 1'!J:J,"Protected")</f>
        <v>0</v>
      </c>
      <c r="M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">
      <c r="A34" s="30" t="str">
        <f ca="1">IFERROR(__xludf.DUMMYFUNCTION("""COMPUTED_VALUE"""),"ECUADOR")</f>
        <v>ECUADOR</v>
      </c>
      <c r="B34" s="31">
        <f ca="1">COUNTIF('[1]Appendix 1'!F:F,A34)</f>
        <v>3</v>
      </c>
      <c r="C34" s="1">
        <f ca="1">COUNTIFS('[1]Appendix 1'!F:F,A34,'[1]Appendix 1'!D:D,"P&amp;C")</f>
        <v>2</v>
      </c>
      <c r="D34" s="1">
        <f ca="1">COUNTIFS('[1]Appendix 1'!F:F,A34,'[1]Appendix 1'!D:D,"L&amp;H")</f>
        <v>0</v>
      </c>
      <c r="E34" s="31">
        <f ca="1">COUNTIFS('[1]Appendix 1'!F:F,A34,'[1]Appendix 1'!D:D,"Composite")</f>
        <v>1</v>
      </c>
      <c r="F34" s="1">
        <f ca="1">COUNTIFS('[1]Appendix 1'!F:F,A34,'[1]Appendix 1'!D:D,"Reinsurance")</f>
        <v>0</v>
      </c>
      <c r="G34" s="1">
        <f ca="1">COUNTIFS('[1]Appendix 1'!F:F,UPPER(A34),'[1]Appendix 1'!G:G,"1")</f>
        <v>0</v>
      </c>
      <c r="H34" s="1">
        <f ca="1">COUNTIFS('[1]Appendix 1'!F:F,UPPER(A34),'[1]Appendix 1'!G:G,"1")</f>
        <v>0</v>
      </c>
      <c r="I34" s="1">
        <f ca="1">COUNTIFS('[1]Appendix 1'!F:F,UPPER(A34),'[1]Appendix 1'!G:G,"1",'[1]Appendix 1'!D:D,"L&amp;H")</f>
        <v>0</v>
      </c>
      <c r="J34" s="1">
        <f ca="1">COUNTIFS('[1]Appendix 1'!D:D,"P&amp;C",'[1]Appendix 1'!F:F,UPPER(A34),'[1]Appendix 1'!J:J,"Protected")+COUNTIFS('[1]Appendix 1'!D:D,"P&amp;C, Reinsurance",'[1]Appendix 1'!F:F,UPPER(A34),'[1]Appendix 1'!J:J,"Protected")</f>
        <v>2</v>
      </c>
      <c r="K34" s="1">
        <f ca="1">COUNTIFS('[1]Appendix 1'!D:D,"L&amp;H",'[1]Appendix 1'!F:F,UPPER(A34),'[1]Appendix 1'!J:J,"Protected")</f>
        <v>0</v>
      </c>
      <c r="M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">
      <c r="A35" s="30" t="str">
        <f ca="1">IFERROR(__xludf.DUMMYFUNCTION("""COMPUTED_VALUE"""),"FRANCE")</f>
        <v>FRANCE</v>
      </c>
      <c r="B35" s="31">
        <f ca="1">COUNTIF('[1]Appendix 1'!F:F,A35)</f>
        <v>5</v>
      </c>
      <c r="C35" s="1">
        <f ca="1">COUNTIFS('[1]Appendix 1'!F:F,A35,'[1]Appendix 1'!D:D,"P&amp;C")</f>
        <v>3</v>
      </c>
      <c r="D35" s="1">
        <f ca="1">COUNTIFS('[1]Appendix 1'!F:F,A35,'[1]Appendix 1'!D:D,"L&amp;H")</f>
        <v>2</v>
      </c>
      <c r="E35" s="31">
        <f ca="1">COUNTIFS('[1]Appendix 1'!F:F,A35,'[1]Appendix 1'!D:D,"Composite")</f>
        <v>0</v>
      </c>
      <c r="F35" s="1">
        <f ca="1">COUNTIFS('[1]Appendix 1'!F:F,A35,'[1]Appendix 1'!D:D,"Reinsurance")</f>
        <v>0</v>
      </c>
      <c r="G35" s="1">
        <f ca="1">COUNTIFS('[1]Appendix 1'!F:F,UPPER(A35),'[1]Appendix 1'!G:G,"1")</f>
        <v>0</v>
      </c>
      <c r="H35" s="1">
        <f ca="1">COUNTIFS('[1]Appendix 1'!F:F,UPPER(A35),'[1]Appendix 1'!G:G,"1")</f>
        <v>0</v>
      </c>
      <c r="I35" s="1">
        <f ca="1">COUNTIFS('[1]Appendix 1'!F:F,UPPER(A35),'[1]Appendix 1'!G:G,"1",'[1]Appendix 1'!D:D,"L&amp;H")</f>
        <v>0</v>
      </c>
      <c r="J35" s="1">
        <f ca="1">COUNTIFS('[1]Appendix 1'!D:D,"P&amp;C",'[1]Appendix 1'!F:F,UPPER(A35),'[1]Appendix 1'!J:J,"Protected")+COUNTIFS('[1]Appendix 1'!D:D,"P&amp;C, Reinsurance",'[1]Appendix 1'!F:F,UPPER(A35),'[1]Appendix 1'!J:J,"Protected")</f>
        <v>3</v>
      </c>
      <c r="K35" s="1">
        <f ca="1">COUNTIFS('[1]Appendix 1'!D:D,"L&amp;H",'[1]Appendix 1'!F:F,UPPER(A35),'[1]Appendix 1'!J:J,"Protected")</f>
        <v>2</v>
      </c>
      <c r="M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">
      <c r="A36" s="30" t="str">
        <f ca="1">IFERROR(__xludf.DUMMYFUNCTION("""COMPUTED_VALUE"""),"GAMBIA, THE")</f>
        <v>GAMBIA, THE</v>
      </c>
      <c r="B36" s="31">
        <f ca="1">COUNTIF('[1]Appendix 1'!F:F,A36)</f>
        <v>2</v>
      </c>
      <c r="C36" s="1">
        <f ca="1">COUNTIFS('[1]Appendix 1'!F:F,A36,'[1]Appendix 1'!D:D,"P&amp;C")</f>
        <v>2</v>
      </c>
      <c r="D36" s="1">
        <f ca="1">COUNTIFS('[1]Appendix 1'!F:F,A36,'[1]Appendix 1'!D:D,"L&amp;H")</f>
        <v>0</v>
      </c>
      <c r="E36" s="31">
        <f ca="1">COUNTIFS('[1]Appendix 1'!F:F,A36,'[1]Appendix 1'!D:D,"Composite")</f>
        <v>0</v>
      </c>
      <c r="F36" s="1">
        <f ca="1">COUNTIFS('[1]Appendix 1'!F:F,A36,'[1]Appendix 1'!D:D,"Reinsurance")</f>
        <v>0</v>
      </c>
      <c r="G36" s="1">
        <f ca="1">COUNTIFS('[1]Appendix 1'!F:F,UPPER(A36),'[1]Appendix 1'!G:G,"1")</f>
        <v>0</v>
      </c>
      <c r="H36" s="1">
        <f ca="1">COUNTIFS('[1]Appendix 1'!F:F,UPPER(A36),'[1]Appendix 1'!G:G,"1")</f>
        <v>0</v>
      </c>
      <c r="I36" s="1">
        <f ca="1">COUNTIFS('[1]Appendix 1'!F:F,UPPER(A36),'[1]Appendix 1'!G:G,"1",'[1]Appendix 1'!D:D,"L&amp;H")</f>
        <v>0</v>
      </c>
      <c r="J36" s="1">
        <f ca="1">COUNTIFS('[1]Appendix 1'!D:D,"P&amp;C",'[1]Appendix 1'!F:F,UPPER(A36),'[1]Appendix 1'!J:J,"Protected")+COUNTIFS('[1]Appendix 1'!D:D,"P&amp;C, Reinsurance",'[1]Appendix 1'!F:F,UPPER(A36),'[1]Appendix 1'!J:J,"Protected")</f>
        <v>0</v>
      </c>
      <c r="K36" s="1">
        <f ca="1">COUNTIFS('[1]Appendix 1'!D:D,"L&amp;H",'[1]Appendix 1'!F:F,UPPER(A36),'[1]Appendix 1'!J:J,"Protected")</f>
        <v>0</v>
      </c>
      <c r="M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">
      <c r="A37" s="30" t="str">
        <f ca="1">IFERROR(__xludf.DUMMYFUNCTION("""COMPUTED_VALUE"""),"GERMANY")</f>
        <v>GERMANY</v>
      </c>
      <c r="B37" s="31">
        <f ca="1">COUNTIF('[1]Appendix 1'!F:F,A37)</f>
        <v>5</v>
      </c>
      <c r="C37" s="1">
        <f ca="1">COUNTIFS('[1]Appendix 1'!F:F,A37,'[1]Appendix 1'!D:D,"P&amp;C")</f>
        <v>4</v>
      </c>
      <c r="D37" s="1">
        <f ca="1">COUNTIFS('[1]Appendix 1'!F:F,A37,'[1]Appendix 1'!D:D,"L&amp;H")</f>
        <v>1</v>
      </c>
      <c r="E37" s="31">
        <f ca="1">COUNTIFS('[1]Appendix 1'!F:F,A37,'[1]Appendix 1'!D:D,"Composite")</f>
        <v>0</v>
      </c>
      <c r="F37" s="1">
        <f ca="1">COUNTIFS('[1]Appendix 1'!F:F,A37,'[1]Appendix 1'!D:D,"Reinsurance")</f>
        <v>0</v>
      </c>
      <c r="G37" s="1">
        <f ca="1">COUNTIFS('[1]Appendix 1'!F:F,UPPER(A37),'[1]Appendix 1'!G:G,"1")</f>
        <v>0</v>
      </c>
      <c r="H37" s="1">
        <f ca="1">COUNTIFS('[1]Appendix 1'!F:F,UPPER(A37),'[1]Appendix 1'!G:G,"1")</f>
        <v>0</v>
      </c>
      <c r="I37" s="1">
        <f ca="1">COUNTIFS('[1]Appendix 1'!F:F,UPPER(A37),'[1]Appendix 1'!G:G,"1",'[1]Appendix 1'!D:D,"L&amp;H")</f>
        <v>0</v>
      </c>
      <c r="J37" s="1">
        <f ca="1">COUNTIFS('[1]Appendix 1'!D:D,"P&amp;C",'[1]Appendix 1'!F:F,UPPER(A37),'[1]Appendix 1'!J:J,"Protected")+COUNTIFS('[1]Appendix 1'!D:D,"P&amp;C, Reinsurance",'[1]Appendix 1'!F:F,UPPER(A37),'[1]Appendix 1'!J:J,"Protected")</f>
        <v>0</v>
      </c>
      <c r="K37" s="1">
        <f ca="1">COUNTIFS('[1]Appendix 1'!D:D,"L&amp;H",'[1]Appendix 1'!F:F,UPPER(A37),'[1]Appendix 1'!J:J,"Protected")</f>
        <v>1</v>
      </c>
      <c r="M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">
      <c r="A38" s="30" t="str">
        <f ca="1">IFERROR(__xludf.DUMMYFUNCTION("""COMPUTED_VALUE"""),"GHANA")</f>
        <v>GHANA</v>
      </c>
      <c r="B38" s="31">
        <f ca="1">COUNTIF('[1]Appendix 1'!F:F,A38)</f>
        <v>7</v>
      </c>
      <c r="C38" s="1">
        <f ca="1">COUNTIFS('[1]Appendix 1'!F:F,A38,'[1]Appendix 1'!D:D,"P&amp;C")</f>
        <v>2</v>
      </c>
      <c r="D38" s="1">
        <f ca="1">COUNTIFS('[1]Appendix 1'!F:F,A38,'[1]Appendix 1'!D:D,"L&amp;H")</f>
        <v>5</v>
      </c>
      <c r="E38" s="31">
        <f ca="1">COUNTIFS('[1]Appendix 1'!F:F,A38,'[1]Appendix 1'!D:D,"Composite")</f>
        <v>0</v>
      </c>
      <c r="F38" s="1">
        <f ca="1">COUNTIFS('[1]Appendix 1'!F:F,A38,'[1]Appendix 1'!D:D,"Reinsurance")</f>
        <v>0</v>
      </c>
      <c r="G38" s="1">
        <f ca="1">COUNTIFS('[1]Appendix 1'!F:F,UPPER(A38),'[1]Appendix 1'!G:G,"1")</f>
        <v>4</v>
      </c>
      <c r="H38" s="1">
        <f ca="1">COUNTIFS('[1]Appendix 1'!F:F,UPPER(A38),'[1]Appendix 1'!G:G,"1")</f>
        <v>4</v>
      </c>
      <c r="I38" s="1">
        <f ca="1">COUNTIFS('[1]Appendix 1'!F:F,UPPER(A38),'[1]Appendix 1'!G:G,"1",'[1]Appendix 1'!D:D,"L&amp;H")</f>
        <v>4</v>
      </c>
      <c r="J38" s="1">
        <f ca="1">COUNTIFS('[1]Appendix 1'!D:D,"P&amp;C",'[1]Appendix 1'!F:F,UPPER(A38),'[1]Appendix 1'!J:J,"Protected")+COUNTIFS('[1]Appendix 1'!D:D,"P&amp;C, Reinsurance",'[1]Appendix 1'!F:F,UPPER(A38),'[1]Appendix 1'!J:J,"Protected")</f>
        <v>0</v>
      </c>
      <c r="K38" s="1">
        <f ca="1">COUNTIFS('[1]Appendix 1'!D:D,"L&amp;H",'[1]Appendix 1'!F:F,UPPER(A38),'[1]Appendix 1'!J:J,"Protected")</f>
        <v>0</v>
      </c>
      <c r="M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">
      <c r="A39" s="30" t="str">
        <f ca="1">IFERROR(__xludf.DUMMYFUNCTION("""COMPUTED_VALUE"""),"GIBRALTAR")</f>
        <v>GIBRALTAR</v>
      </c>
      <c r="B39" s="31">
        <f ca="1">COUNTIF('[1]Appendix 1'!F:F,A39)</f>
        <v>12</v>
      </c>
      <c r="C39" s="1">
        <f ca="1">COUNTIFS('[1]Appendix 1'!F:F,A39,'[1]Appendix 1'!D:D,"P&amp;C")</f>
        <v>11</v>
      </c>
      <c r="D39" s="1">
        <f ca="1">COUNTIFS('[1]Appendix 1'!F:F,A39,'[1]Appendix 1'!D:D,"L&amp;H")</f>
        <v>1</v>
      </c>
      <c r="E39" s="31">
        <f ca="1">COUNTIFS('[1]Appendix 1'!F:F,A39,'[1]Appendix 1'!D:D,"Composite")</f>
        <v>0</v>
      </c>
      <c r="F39" s="1">
        <f ca="1">COUNTIFS('[1]Appendix 1'!F:F,A39,'[1]Appendix 1'!D:D,"Reinsurance")</f>
        <v>0</v>
      </c>
      <c r="G39" s="1">
        <f ca="1">COUNTIFS('[1]Appendix 1'!F:F,UPPER(A39),'[1]Appendix 1'!G:G,"1")</f>
        <v>6</v>
      </c>
      <c r="H39" s="1">
        <f ca="1">COUNTIFS('[1]Appendix 1'!F:F,UPPER(A39),'[1]Appendix 1'!G:G,"1")</f>
        <v>6</v>
      </c>
      <c r="I39" s="1">
        <f ca="1">COUNTIFS('[1]Appendix 1'!F:F,UPPER(A39),'[1]Appendix 1'!G:G,"1",'[1]Appendix 1'!D:D,"L&amp;H")</f>
        <v>0</v>
      </c>
      <c r="J39" s="1">
        <f ca="1">COUNTIFS('[1]Appendix 1'!D:D,"P&amp;C",'[1]Appendix 1'!F:F,UPPER(A39),'[1]Appendix 1'!J:J,"Protected")+COUNTIFS('[1]Appendix 1'!D:D,"P&amp;C, Reinsurance",'[1]Appendix 1'!F:F,UPPER(A39),'[1]Appendix 1'!J:J,"Protected")</f>
        <v>11</v>
      </c>
      <c r="K39" s="1">
        <f ca="1">COUNTIFS('[1]Appendix 1'!D:D,"L&amp;H",'[1]Appendix 1'!F:F,UPPER(A39),'[1]Appendix 1'!J:J,"Protected")</f>
        <v>1</v>
      </c>
      <c r="M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">
      <c r="A40" s="30" t="str">
        <f ca="1">IFERROR(__xludf.DUMMYFUNCTION("""COMPUTED_VALUE"""),"GREECE")</f>
        <v>GREECE</v>
      </c>
      <c r="B40" s="31">
        <f ca="1">COUNTIF('[1]Appendix 1'!F:F,A40)</f>
        <v>11</v>
      </c>
      <c r="C40" s="1">
        <f ca="1">COUNTIFS('[1]Appendix 1'!F:F,A40,'[1]Appendix 1'!D:D,"P&amp;C")</f>
        <v>7</v>
      </c>
      <c r="D40" s="1">
        <f ca="1">COUNTIFS('[1]Appendix 1'!F:F,A40,'[1]Appendix 1'!D:D,"L&amp;H")</f>
        <v>3</v>
      </c>
      <c r="E40" s="31">
        <f ca="1">COUNTIFS('[1]Appendix 1'!F:F,A40,'[1]Appendix 1'!D:D,"Composite")</f>
        <v>1</v>
      </c>
      <c r="F40" s="1">
        <f ca="1">COUNTIFS('[1]Appendix 1'!F:F,A40,'[1]Appendix 1'!D:D,"Reinsurance")</f>
        <v>0</v>
      </c>
      <c r="G40" s="1">
        <f ca="1">COUNTIFS('[1]Appendix 1'!F:F,UPPER(A40),'[1]Appendix 1'!G:G,"1")</f>
        <v>0</v>
      </c>
      <c r="H40" s="1">
        <f ca="1">COUNTIFS('[1]Appendix 1'!F:F,UPPER(A40),'[1]Appendix 1'!G:G,"1")</f>
        <v>0</v>
      </c>
      <c r="I40" s="1">
        <f ca="1">COUNTIFS('[1]Appendix 1'!F:F,UPPER(A40),'[1]Appendix 1'!G:G,"1",'[1]Appendix 1'!D:D,"L&amp;H")</f>
        <v>0</v>
      </c>
      <c r="J40" s="1">
        <f ca="1">COUNTIFS('[1]Appendix 1'!D:D,"P&amp;C",'[1]Appendix 1'!F:F,UPPER(A40),'[1]Appendix 1'!J:J,"Protected")+COUNTIFS('[1]Appendix 1'!D:D,"P&amp;C, Reinsurance",'[1]Appendix 1'!F:F,UPPER(A40),'[1]Appendix 1'!J:J,"Protected")</f>
        <v>1</v>
      </c>
      <c r="K40" s="1">
        <f ca="1">COUNTIFS('[1]Appendix 1'!D:D,"L&amp;H",'[1]Appendix 1'!F:F,UPPER(A40),'[1]Appendix 1'!J:J,"Protected")</f>
        <v>1</v>
      </c>
      <c r="M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">
      <c r="A41" s="30" t="str">
        <f ca="1">IFERROR(__xludf.DUMMYFUNCTION("""COMPUTED_VALUE"""),"GUERNSEY")</f>
        <v>GUERNSEY</v>
      </c>
      <c r="B41" s="31">
        <f ca="1">COUNTIF('[1]Appendix 1'!F:F,A41)</f>
        <v>1</v>
      </c>
      <c r="C41" s="1">
        <f ca="1">COUNTIFS('[1]Appendix 1'!F:F,A41,'[1]Appendix 1'!D:D,"P&amp;C")</f>
        <v>1</v>
      </c>
      <c r="D41" s="1">
        <f ca="1">COUNTIFS('[1]Appendix 1'!F:F,A41,'[1]Appendix 1'!D:D,"L&amp;H")</f>
        <v>0</v>
      </c>
      <c r="E41" s="31">
        <f ca="1">COUNTIFS('[1]Appendix 1'!F:F,A41,'[1]Appendix 1'!D:D,"Composite")</f>
        <v>0</v>
      </c>
      <c r="F41" s="1">
        <f ca="1">COUNTIFS('[1]Appendix 1'!F:F,A41,'[1]Appendix 1'!D:D,"Reinsurance")</f>
        <v>0</v>
      </c>
      <c r="G41" s="1">
        <f ca="1">COUNTIFS('[1]Appendix 1'!F:F,UPPER(A41),'[1]Appendix 1'!G:G,"1")</f>
        <v>0</v>
      </c>
      <c r="H41" s="1">
        <f ca="1">COUNTIFS('[1]Appendix 1'!F:F,UPPER(A41),'[1]Appendix 1'!G:G,"1")</f>
        <v>0</v>
      </c>
      <c r="I41" s="1">
        <f ca="1">COUNTIFS('[1]Appendix 1'!F:F,UPPER(A41),'[1]Appendix 1'!G:G,"1",'[1]Appendix 1'!D:D,"L&amp;H")</f>
        <v>0</v>
      </c>
      <c r="J41" s="1">
        <f ca="1">COUNTIFS('[1]Appendix 1'!D:D,"P&amp;C",'[1]Appendix 1'!F:F,UPPER(A41),'[1]Appendix 1'!J:J,"Protected")+COUNTIFS('[1]Appendix 1'!D:D,"P&amp;C, Reinsurance",'[1]Appendix 1'!F:F,UPPER(A41),'[1]Appendix 1'!J:J,"Protected")</f>
        <v>0</v>
      </c>
      <c r="K41" s="1">
        <f ca="1">COUNTIFS('[1]Appendix 1'!D:D,"L&amp;H",'[1]Appendix 1'!F:F,UPPER(A41),'[1]Appendix 1'!J:J,"Protected")</f>
        <v>0</v>
      </c>
      <c r="M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">
      <c r="A42" s="30" t="str">
        <f ca="1">IFERROR(__xludf.DUMMYFUNCTION("""COMPUTED_VALUE"""),"GUYANA")</f>
        <v>GUYANA</v>
      </c>
      <c r="B42" s="31">
        <f ca="1">COUNTIF('[1]Appendix 1'!F:F,A42)</f>
        <v>1</v>
      </c>
      <c r="C42" s="1">
        <f ca="1">COUNTIFS('[1]Appendix 1'!F:F,A42,'[1]Appendix 1'!D:D,"P&amp;C")</f>
        <v>0</v>
      </c>
      <c r="D42" s="1">
        <f ca="1">COUNTIFS('[1]Appendix 1'!F:F,A42,'[1]Appendix 1'!D:D,"L&amp;H")</f>
        <v>1</v>
      </c>
      <c r="E42" s="31">
        <f ca="1">COUNTIFS('[1]Appendix 1'!F:F,A42,'[1]Appendix 1'!D:D,"Composite")</f>
        <v>0</v>
      </c>
      <c r="F42" s="1">
        <f ca="1">COUNTIFS('[1]Appendix 1'!F:F,A42,'[1]Appendix 1'!D:D,"Reinsurance")</f>
        <v>0</v>
      </c>
      <c r="G42" s="1">
        <f ca="1">COUNTIFS('[1]Appendix 1'!F:F,UPPER(A42),'[1]Appendix 1'!G:G,"1")</f>
        <v>0</v>
      </c>
      <c r="H42" s="1">
        <f ca="1">COUNTIFS('[1]Appendix 1'!F:F,UPPER(A42),'[1]Appendix 1'!G:G,"1")</f>
        <v>0</v>
      </c>
      <c r="I42" s="1">
        <f ca="1">COUNTIFS('[1]Appendix 1'!F:F,UPPER(A42),'[1]Appendix 1'!G:G,"1",'[1]Appendix 1'!D:D,"L&amp;H")</f>
        <v>0</v>
      </c>
      <c r="J42" s="1">
        <f ca="1">COUNTIFS('[1]Appendix 1'!D:D,"P&amp;C",'[1]Appendix 1'!F:F,UPPER(A42),'[1]Appendix 1'!J:J,"Protected")+COUNTIFS('[1]Appendix 1'!D:D,"P&amp;C, Reinsurance",'[1]Appendix 1'!F:F,UPPER(A42),'[1]Appendix 1'!J:J,"Protected")</f>
        <v>0</v>
      </c>
      <c r="K42" s="1">
        <f ca="1">COUNTIFS('[1]Appendix 1'!D:D,"L&amp;H",'[1]Appendix 1'!F:F,UPPER(A42),'[1]Appendix 1'!J:J,"Protected")</f>
        <v>0</v>
      </c>
      <c r="M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">
      <c r="A43" s="30" t="str">
        <f ca="1">IFERROR(__xludf.DUMMYFUNCTION("""COMPUTED_VALUE"""),"HUNGARY")</f>
        <v>HUNGARY</v>
      </c>
      <c r="B43" s="31">
        <f ca="1">COUNTIF('[1]Appendix 1'!F:F,A43)</f>
        <v>1</v>
      </c>
      <c r="C43" s="1">
        <f ca="1">COUNTIFS('[1]Appendix 1'!F:F,A43,'[1]Appendix 1'!D:D,"P&amp;C")</f>
        <v>0</v>
      </c>
      <c r="D43" s="1">
        <f ca="1">COUNTIFS('[1]Appendix 1'!F:F,A43,'[1]Appendix 1'!D:D,"L&amp;H")</f>
        <v>0</v>
      </c>
      <c r="E43" s="31">
        <f ca="1">COUNTIFS('[1]Appendix 1'!F:F,A43,'[1]Appendix 1'!D:D,"Composite")</f>
        <v>1</v>
      </c>
      <c r="F43" s="1">
        <f ca="1">COUNTIFS('[1]Appendix 1'!F:F,A43,'[1]Appendix 1'!D:D,"Reinsurance")</f>
        <v>0</v>
      </c>
      <c r="G43" s="1">
        <f ca="1">COUNTIFS('[1]Appendix 1'!F:F,UPPER(A43),'[1]Appendix 1'!G:G,"1")</f>
        <v>0</v>
      </c>
      <c r="H43" s="1">
        <f ca="1">COUNTIFS('[1]Appendix 1'!F:F,UPPER(A43),'[1]Appendix 1'!G:G,"1")</f>
        <v>0</v>
      </c>
      <c r="I43" s="1">
        <f ca="1">COUNTIFS('[1]Appendix 1'!F:F,UPPER(A43),'[1]Appendix 1'!G:G,"1",'[1]Appendix 1'!D:D,"L&amp;H")</f>
        <v>0</v>
      </c>
      <c r="J43" s="1">
        <f ca="1">COUNTIFS('[1]Appendix 1'!D:D,"P&amp;C",'[1]Appendix 1'!F:F,UPPER(A43),'[1]Appendix 1'!J:J,"Protected")+COUNTIFS('[1]Appendix 1'!D:D,"P&amp;C, Reinsurance",'[1]Appendix 1'!F:F,UPPER(A43),'[1]Appendix 1'!J:J,"Protected")</f>
        <v>0</v>
      </c>
      <c r="K43" s="1">
        <f ca="1">COUNTIFS('[1]Appendix 1'!D:D,"L&amp;H",'[1]Appendix 1'!F:F,UPPER(A43),'[1]Appendix 1'!J:J,"Protected")</f>
        <v>0</v>
      </c>
      <c r="M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">
      <c r="A44" s="30" t="str">
        <f ca="1">IFERROR(__xludf.DUMMYFUNCTION("""COMPUTED_VALUE"""),"ICELAND")</f>
        <v>ICELAND</v>
      </c>
      <c r="B44" s="31">
        <f ca="1">COUNTIF('[1]Appendix 1'!F:F,A44)</f>
        <v>1</v>
      </c>
      <c r="C44" s="1">
        <f ca="1">COUNTIFS('[1]Appendix 1'!F:F,A44,'[1]Appendix 1'!D:D,"P&amp;C")</f>
        <v>1</v>
      </c>
      <c r="D44" s="1">
        <f ca="1">COUNTIFS('[1]Appendix 1'!F:F,A44,'[1]Appendix 1'!D:D,"L&amp;H")</f>
        <v>0</v>
      </c>
      <c r="E44" s="31">
        <f ca="1">COUNTIFS('[1]Appendix 1'!F:F,A44,'[1]Appendix 1'!D:D,"Composite")</f>
        <v>0</v>
      </c>
      <c r="F44" s="1">
        <f ca="1">COUNTIFS('[1]Appendix 1'!F:F,A44,'[1]Appendix 1'!D:D,"Reinsurance")</f>
        <v>0</v>
      </c>
      <c r="G44" s="1">
        <f ca="1">COUNTIFS('[1]Appendix 1'!F:F,UPPER(A44),'[1]Appendix 1'!G:G,"1")</f>
        <v>0</v>
      </c>
      <c r="H44" s="1">
        <f ca="1">COUNTIFS('[1]Appendix 1'!F:F,UPPER(A44),'[1]Appendix 1'!G:G,"1")</f>
        <v>0</v>
      </c>
      <c r="I44" s="1">
        <f ca="1">COUNTIFS('[1]Appendix 1'!F:F,UPPER(A44),'[1]Appendix 1'!G:G,"1",'[1]Appendix 1'!D:D,"L&amp;H")</f>
        <v>0</v>
      </c>
      <c r="J44" s="1">
        <f ca="1">COUNTIFS('[1]Appendix 1'!D:D,"P&amp;C",'[1]Appendix 1'!F:F,UPPER(A44),'[1]Appendix 1'!J:J,"Protected")+COUNTIFS('[1]Appendix 1'!D:D,"P&amp;C, Reinsurance",'[1]Appendix 1'!F:F,UPPER(A44),'[1]Appendix 1'!J:J,"Protected")</f>
        <v>0</v>
      </c>
      <c r="K44" s="1">
        <f ca="1">COUNTIFS('[1]Appendix 1'!D:D,"L&amp;H",'[1]Appendix 1'!F:F,UPPER(A44),'[1]Appendix 1'!J:J,"Protected")</f>
        <v>0</v>
      </c>
      <c r="M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">
      <c r="A45" s="30" t="str">
        <f ca="1">IFERROR(__xludf.DUMMYFUNCTION("""COMPUTED_VALUE"""),"INDIA")</f>
        <v>INDIA</v>
      </c>
      <c r="B45" s="31">
        <f ca="1">COUNTIF('[1]Appendix 1'!F:F,A45)</f>
        <v>2</v>
      </c>
      <c r="C45" s="1">
        <f ca="1">COUNTIFS('[1]Appendix 1'!F:F,A45,'[1]Appendix 1'!D:D,"P&amp;C")</f>
        <v>0</v>
      </c>
      <c r="D45" s="1">
        <f ca="1">COUNTIFS('[1]Appendix 1'!F:F,A45,'[1]Appendix 1'!D:D,"L&amp;H")</f>
        <v>2</v>
      </c>
      <c r="E45" s="31">
        <f ca="1">COUNTIFS('[1]Appendix 1'!F:F,A45,'[1]Appendix 1'!D:D,"Composite")</f>
        <v>0</v>
      </c>
      <c r="F45" s="1">
        <f ca="1">COUNTIFS('[1]Appendix 1'!F:F,A45,'[1]Appendix 1'!D:D,"Reinsurance")</f>
        <v>0</v>
      </c>
      <c r="G45" s="1">
        <f ca="1">COUNTIFS('[1]Appendix 1'!F:F,UPPER(A45),'[1]Appendix 1'!G:G,"1")</f>
        <v>0</v>
      </c>
      <c r="H45" s="1">
        <f ca="1">COUNTIFS('[1]Appendix 1'!F:F,UPPER(A45),'[1]Appendix 1'!G:G,"1")</f>
        <v>0</v>
      </c>
      <c r="I45" s="1">
        <f ca="1">COUNTIFS('[1]Appendix 1'!F:F,UPPER(A45),'[1]Appendix 1'!G:G,"1",'[1]Appendix 1'!D:D,"L&amp;H")</f>
        <v>0</v>
      </c>
      <c r="J45" s="1">
        <f ca="1">COUNTIFS('[1]Appendix 1'!D:D,"P&amp;C",'[1]Appendix 1'!F:F,UPPER(A45),'[1]Appendix 1'!J:J,"Protected")+COUNTIFS('[1]Appendix 1'!D:D,"P&amp;C, Reinsurance",'[1]Appendix 1'!F:F,UPPER(A45),'[1]Appendix 1'!J:J,"Protected")</f>
        <v>0</v>
      </c>
      <c r="K45" s="1">
        <f ca="1">COUNTIFS('[1]Appendix 1'!D:D,"L&amp;H",'[1]Appendix 1'!F:F,UPPER(A45),'[1]Appendix 1'!J:J,"Protected")</f>
        <v>0</v>
      </c>
      <c r="M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">
      <c r="A46" s="30" t="str">
        <f ca="1">IFERROR(__xludf.DUMMYFUNCTION("""COMPUTED_VALUE"""),"INDONESIA")</f>
        <v>INDONESIA</v>
      </c>
      <c r="B46" s="31">
        <f ca="1">COUNTIF('[1]Appendix 1'!F:F,A46)</f>
        <v>15</v>
      </c>
      <c r="C46" s="1">
        <f ca="1">COUNTIFS('[1]Appendix 1'!F:F,A46,'[1]Appendix 1'!D:D,"P&amp;C")</f>
        <v>7</v>
      </c>
      <c r="D46" s="1">
        <f ca="1">COUNTIFS('[1]Appendix 1'!F:F,A46,'[1]Appendix 1'!D:D,"L&amp;H")</f>
        <v>8</v>
      </c>
      <c r="E46" s="31">
        <f ca="1">COUNTIFS('[1]Appendix 1'!F:F,A46,'[1]Appendix 1'!D:D,"Composite")</f>
        <v>0</v>
      </c>
      <c r="F46" s="1">
        <f ca="1">COUNTIFS('[1]Appendix 1'!F:F,A46,'[1]Appendix 1'!D:D,"Reinsurance")</f>
        <v>0</v>
      </c>
      <c r="G46" s="1">
        <f ca="1">COUNTIFS('[1]Appendix 1'!F:F,UPPER(A46),'[1]Appendix 1'!G:G,"1")</f>
        <v>9</v>
      </c>
      <c r="H46" s="1">
        <f ca="1">COUNTIFS('[1]Appendix 1'!F:F,UPPER(A46),'[1]Appendix 1'!G:G,"1")</f>
        <v>9</v>
      </c>
      <c r="I46" s="1">
        <f ca="1">COUNTIFS('[1]Appendix 1'!F:F,UPPER(A46),'[1]Appendix 1'!G:G,"1",'[1]Appendix 1'!D:D,"L&amp;H")</f>
        <v>4</v>
      </c>
      <c r="J46" s="1">
        <f ca="1">COUNTIFS('[1]Appendix 1'!D:D,"P&amp;C",'[1]Appendix 1'!F:F,UPPER(A46),'[1]Appendix 1'!J:J,"Protected")+COUNTIFS('[1]Appendix 1'!D:D,"P&amp;C, Reinsurance",'[1]Appendix 1'!F:F,UPPER(A46),'[1]Appendix 1'!J:J,"Protected")</f>
        <v>0</v>
      </c>
      <c r="K46" s="1">
        <f ca="1">COUNTIFS('[1]Appendix 1'!D:D,"L&amp;H",'[1]Appendix 1'!F:F,UPPER(A46),'[1]Appendix 1'!J:J,"Protected")</f>
        <v>0</v>
      </c>
      <c r="M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">
      <c r="A47" s="30" t="str">
        <f ca="1">IFERROR(__xludf.DUMMYFUNCTION("""COMPUTED_VALUE"""),"IRELAND")</f>
        <v>IRELAND</v>
      </c>
      <c r="B47" s="31">
        <f ca="1">COUNTIF('[1]Appendix 1'!F:F,A47)</f>
        <v>5</v>
      </c>
      <c r="C47" s="1">
        <f ca="1">COUNTIFS('[1]Appendix 1'!F:F,A47,'[1]Appendix 1'!D:D,"P&amp;C")</f>
        <v>3</v>
      </c>
      <c r="D47" s="1">
        <f ca="1">COUNTIFS('[1]Appendix 1'!F:F,A47,'[1]Appendix 1'!D:D,"L&amp;H")</f>
        <v>1</v>
      </c>
      <c r="E47" s="31">
        <f ca="1">COUNTIFS('[1]Appendix 1'!F:F,A47,'[1]Appendix 1'!D:D,"Composite")</f>
        <v>0</v>
      </c>
      <c r="F47" s="1">
        <f ca="1">COUNTIFS('[1]Appendix 1'!F:F,A47,'[1]Appendix 1'!D:D,"Reinsurance")</f>
        <v>1</v>
      </c>
      <c r="G47" s="1">
        <f ca="1">COUNTIFS('[1]Appendix 1'!F:F,UPPER(A47),'[1]Appendix 1'!G:G,"1")</f>
        <v>3</v>
      </c>
      <c r="H47" s="1">
        <f ca="1">COUNTIFS('[1]Appendix 1'!F:F,UPPER(A47),'[1]Appendix 1'!G:G,"1")</f>
        <v>3</v>
      </c>
      <c r="I47" s="1">
        <f ca="1">COUNTIFS('[1]Appendix 1'!F:F,UPPER(A47),'[1]Appendix 1'!G:G,"1",'[1]Appendix 1'!D:D,"L&amp;H")</f>
        <v>1</v>
      </c>
      <c r="J47" s="1">
        <f ca="1">COUNTIFS('[1]Appendix 1'!D:D,"P&amp;C",'[1]Appendix 1'!F:F,UPPER(A47),'[1]Appendix 1'!J:J,"Protected")+COUNTIFS('[1]Appendix 1'!D:D,"P&amp;C, Reinsurance",'[1]Appendix 1'!F:F,UPPER(A47),'[1]Appendix 1'!J:J,"Protected")</f>
        <v>3</v>
      </c>
      <c r="K47" s="1">
        <f ca="1">COUNTIFS('[1]Appendix 1'!D:D,"L&amp;H",'[1]Appendix 1'!F:F,UPPER(A47),'[1]Appendix 1'!J:J,"Protected")</f>
        <v>0</v>
      </c>
      <c r="M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">
      <c r="A48" s="30" t="str">
        <f ca="1">IFERROR(__xludf.DUMMYFUNCTION("""COMPUTED_VALUE"""),"ITALY")</f>
        <v>ITALY</v>
      </c>
      <c r="B48" s="31">
        <f ca="1">COUNTIF('[1]Appendix 1'!F:F,A48)</f>
        <v>7</v>
      </c>
      <c r="C48" s="1">
        <f ca="1">COUNTIFS('[1]Appendix 1'!F:F,A48,'[1]Appendix 1'!D:D,"P&amp;C")</f>
        <v>2</v>
      </c>
      <c r="D48" s="1">
        <f ca="1">COUNTIFS('[1]Appendix 1'!F:F,A48,'[1]Appendix 1'!D:D,"L&amp;H")</f>
        <v>3</v>
      </c>
      <c r="E48" s="31">
        <f ca="1">COUNTIFS('[1]Appendix 1'!F:F,A48,'[1]Appendix 1'!D:D,"Composite")</f>
        <v>1</v>
      </c>
      <c r="F48" s="1">
        <f ca="1">COUNTIFS('[1]Appendix 1'!F:F,A48,'[1]Appendix 1'!D:D,"Reinsurance")</f>
        <v>1</v>
      </c>
      <c r="G48" s="1">
        <f ca="1">COUNTIFS('[1]Appendix 1'!F:F,UPPER(A48),'[1]Appendix 1'!G:G,"1")</f>
        <v>5</v>
      </c>
      <c r="H48" s="1">
        <f ca="1">COUNTIFS('[1]Appendix 1'!F:F,UPPER(A48),'[1]Appendix 1'!G:G,"1")</f>
        <v>5</v>
      </c>
      <c r="I48" s="1">
        <f ca="1">COUNTIFS('[1]Appendix 1'!F:F,UPPER(A48),'[1]Appendix 1'!G:G,"1",'[1]Appendix 1'!D:D,"L&amp;H")</f>
        <v>2</v>
      </c>
      <c r="J48" s="1">
        <f ca="1">COUNTIFS('[1]Appendix 1'!D:D,"P&amp;C",'[1]Appendix 1'!F:F,UPPER(A48),'[1]Appendix 1'!J:J,"Protected")+COUNTIFS('[1]Appendix 1'!D:D,"P&amp;C, Reinsurance",'[1]Appendix 1'!F:F,UPPER(A48),'[1]Appendix 1'!J:J,"Protected")</f>
        <v>0</v>
      </c>
      <c r="K48" s="1">
        <f ca="1">COUNTIFS('[1]Appendix 1'!D:D,"L&amp;H",'[1]Appendix 1'!F:F,UPPER(A48),'[1]Appendix 1'!J:J,"Protected")</f>
        <v>0</v>
      </c>
      <c r="M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">
      <c r="A49" s="30" t="str">
        <f ca="1">IFERROR(__xludf.DUMMYFUNCTION("""COMPUTED_VALUE"""),"JAMAICA")</f>
        <v>JAMAICA</v>
      </c>
      <c r="B49" s="31">
        <f ca="1">COUNTIF('[1]Appendix 1'!F:F,A49)</f>
        <v>2</v>
      </c>
      <c r="C49" s="1">
        <f ca="1">COUNTIFS('[1]Appendix 1'!F:F,A49,'[1]Appendix 1'!D:D,"P&amp;C")</f>
        <v>2</v>
      </c>
      <c r="D49" s="1">
        <f ca="1">COUNTIFS('[1]Appendix 1'!F:F,A49,'[1]Appendix 1'!D:D,"L&amp;H")</f>
        <v>0</v>
      </c>
      <c r="E49" s="31">
        <f ca="1">COUNTIFS('[1]Appendix 1'!F:F,A49,'[1]Appendix 1'!D:D,"Composite")</f>
        <v>0</v>
      </c>
      <c r="F49" s="1">
        <f ca="1">COUNTIFS('[1]Appendix 1'!F:F,A49,'[1]Appendix 1'!D:D,"Reinsurance")</f>
        <v>0</v>
      </c>
      <c r="G49" s="1">
        <f ca="1">COUNTIFS('[1]Appendix 1'!F:F,UPPER(A49),'[1]Appendix 1'!G:G,"1")</f>
        <v>0</v>
      </c>
      <c r="H49" s="1">
        <f ca="1">COUNTIFS('[1]Appendix 1'!F:F,UPPER(A49),'[1]Appendix 1'!G:G,"1")</f>
        <v>0</v>
      </c>
      <c r="I49" s="1">
        <f ca="1">COUNTIFS('[1]Appendix 1'!F:F,UPPER(A49),'[1]Appendix 1'!G:G,"1",'[1]Appendix 1'!D:D,"L&amp;H")</f>
        <v>0</v>
      </c>
      <c r="J49" s="1">
        <f ca="1">COUNTIFS('[1]Appendix 1'!D:D,"P&amp;C",'[1]Appendix 1'!F:F,UPPER(A49),'[1]Appendix 1'!J:J,"Protected")+COUNTIFS('[1]Appendix 1'!D:D,"P&amp;C, Reinsurance",'[1]Appendix 1'!F:F,UPPER(A49),'[1]Appendix 1'!J:J,"Protected")</f>
        <v>0</v>
      </c>
      <c r="K49" s="1">
        <f ca="1">COUNTIFS('[1]Appendix 1'!D:D,"L&amp;H",'[1]Appendix 1'!F:F,UPPER(A49),'[1]Appendix 1'!J:J,"Protected")</f>
        <v>0</v>
      </c>
      <c r="M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">
      <c r="A50" s="30" t="str">
        <f ca="1">IFERROR(__xludf.DUMMYFUNCTION("""COMPUTED_VALUE"""),"JAPAN")</f>
        <v>JAPAN</v>
      </c>
      <c r="B50" s="31">
        <f ca="1">COUNTIF('[1]Appendix 1'!F:F,A50)</f>
        <v>7</v>
      </c>
      <c r="C50" s="1">
        <f ca="1">COUNTIFS('[1]Appendix 1'!F:F,A50,'[1]Appendix 1'!D:D,"P&amp;C")</f>
        <v>1</v>
      </c>
      <c r="D50" s="1">
        <f ca="1">COUNTIFS('[1]Appendix 1'!F:F,A50,'[1]Appendix 1'!D:D,"L&amp;H")</f>
        <v>6</v>
      </c>
      <c r="E50" s="31">
        <f ca="1">COUNTIFS('[1]Appendix 1'!F:F,A50,'[1]Appendix 1'!D:D,"Composite")</f>
        <v>0</v>
      </c>
      <c r="F50" s="1">
        <f ca="1">COUNTIFS('[1]Appendix 1'!F:F,A50,'[1]Appendix 1'!D:D,"Reinsurance")</f>
        <v>0</v>
      </c>
      <c r="G50" s="1">
        <f ca="1">COUNTIFS('[1]Appendix 1'!F:F,UPPER(A50),'[1]Appendix 1'!G:G,"1")</f>
        <v>6</v>
      </c>
      <c r="H50" s="1">
        <f ca="1">COUNTIFS('[1]Appendix 1'!F:F,UPPER(A50),'[1]Appendix 1'!G:G,"1")</f>
        <v>6</v>
      </c>
      <c r="I50" s="1">
        <f ca="1">COUNTIFS('[1]Appendix 1'!F:F,UPPER(A50),'[1]Appendix 1'!G:G,"1",'[1]Appendix 1'!D:D,"L&amp;H")</f>
        <v>5</v>
      </c>
      <c r="J50" s="1">
        <f ca="1">COUNTIFS('[1]Appendix 1'!D:D,"P&amp;C",'[1]Appendix 1'!F:F,UPPER(A50),'[1]Appendix 1'!J:J,"Protected")+COUNTIFS('[1]Appendix 1'!D:D,"P&amp;C, Reinsurance",'[1]Appendix 1'!F:F,UPPER(A50),'[1]Appendix 1'!J:J,"Protected")</f>
        <v>1</v>
      </c>
      <c r="K50" s="1">
        <f ca="1">COUNTIFS('[1]Appendix 1'!D:D,"L&amp;H",'[1]Appendix 1'!F:F,UPPER(A50),'[1]Appendix 1'!J:J,"Protected")</f>
        <v>0</v>
      </c>
      <c r="M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">
      <c r="A51" s="33" t="str">
        <f ca="1">IFERROR(__xludf.DUMMYFUNCTION("""COMPUTED_VALUE"""),"JORDAN")</f>
        <v>JORDAN</v>
      </c>
      <c r="B51" s="31">
        <f ca="1">COUNTIF('[1]Appendix 1'!F:F,A51)</f>
        <v>7</v>
      </c>
      <c r="C51" s="1">
        <f ca="1">COUNTIFS('[1]Appendix 1'!F:F,A51,'[1]Appendix 1'!D:D,"P&amp;C")</f>
        <v>6</v>
      </c>
      <c r="D51" s="1">
        <f ca="1">COUNTIFS('[1]Appendix 1'!F:F,A51,'[1]Appendix 1'!D:D,"L&amp;H")</f>
        <v>0</v>
      </c>
      <c r="E51" s="31">
        <f ca="1">COUNTIFS('[1]Appendix 1'!F:F,A51,'[1]Appendix 1'!D:D,"Composite")</f>
        <v>1</v>
      </c>
      <c r="F51" s="1">
        <f ca="1">COUNTIFS('[1]Appendix 1'!F:F,A51,'[1]Appendix 1'!D:D,"Reinsurance")</f>
        <v>0</v>
      </c>
      <c r="G51" s="1">
        <f ca="1">COUNTIFS('[1]Appendix 1'!F:F,UPPER(A51),'[1]Appendix 1'!G:G,"1")</f>
        <v>5</v>
      </c>
      <c r="H51" s="1">
        <f ca="1">COUNTIFS('[1]Appendix 1'!F:F,UPPER(A51),'[1]Appendix 1'!G:G,"1")</f>
        <v>5</v>
      </c>
      <c r="I51" s="1">
        <f ca="1">COUNTIFS('[1]Appendix 1'!F:F,UPPER(A51),'[1]Appendix 1'!G:G,"1",'[1]Appendix 1'!D:D,"L&amp;H")</f>
        <v>0</v>
      </c>
      <c r="J51" s="1">
        <f ca="1">COUNTIFS('[1]Appendix 1'!D:D,"P&amp;C",'[1]Appendix 1'!F:F,UPPER(A51),'[1]Appendix 1'!J:J,"Protected")+COUNTIFS('[1]Appendix 1'!D:D,"P&amp;C, Reinsurance",'[1]Appendix 1'!F:F,UPPER(A51),'[1]Appendix 1'!J:J,"Protected")</f>
        <v>0</v>
      </c>
      <c r="K51" s="1">
        <f ca="1">COUNTIFS('[1]Appendix 1'!D:D,"L&amp;H",'[1]Appendix 1'!F:F,UPPER(A51),'[1]Appendix 1'!J:J,"Protected")</f>
        <v>0</v>
      </c>
      <c r="M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">
      <c r="A52" s="30" t="str">
        <f ca="1">IFERROR(__xludf.DUMMYFUNCTION("""COMPUTED_VALUE"""),"KAZAKHSTAN")</f>
        <v>KAZAKHSTAN</v>
      </c>
      <c r="B52" s="31">
        <f ca="1">COUNTIF('[1]Appendix 1'!F:F,A52)</f>
        <v>1</v>
      </c>
      <c r="C52" s="1">
        <f ca="1">COUNTIFS('[1]Appendix 1'!F:F,A52,'[1]Appendix 1'!D:D,"P&amp;C")</f>
        <v>1</v>
      </c>
      <c r="D52" s="1">
        <f ca="1">COUNTIFS('[1]Appendix 1'!F:F,A52,'[1]Appendix 1'!D:D,"L&amp;H")</f>
        <v>0</v>
      </c>
      <c r="E52" s="31">
        <f ca="1">COUNTIFS('[1]Appendix 1'!F:F,A52,'[1]Appendix 1'!D:D,"Composite")</f>
        <v>0</v>
      </c>
      <c r="F52" s="1">
        <f ca="1">COUNTIFS('[1]Appendix 1'!F:F,A52,'[1]Appendix 1'!D:D,"Reinsurance")</f>
        <v>0</v>
      </c>
      <c r="G52" s="1">
        <f ca="1">COUNTIFS('[1]Appendix 1'!F:F,UPPER(A52),'[1]Appendix 1'!G:G,"1")</f>
        <v>0</v>
      </c>
      <c r="H52" s="1">
        <f ca="1">COUNTIFS('[1]Appendix 1'!F:F,UPPER(A52),'[1]Appendix 1'!G:G,"1")</f>
        <v>0</v>
      </c>
      <c r="I52" s="1">
        <f ca="1">COUNTIFS('[1]Appendix 1'!F:F,UPPER(A52),'[1]Appendix 1'!G:G,"1",'[1]Appendix 1'!D:D,"L&amp;H")</f>
        <v>0</v>
      </c>
      <c r="J52" s="1">
        <f ca="1">COUNTIFS('[1]Appendix 1'!D:D,"P&amp;C",'[1]Appendix 1'!F:F,UPPER(A52),'[1]Appendix 1'!J:J,"Protected")+COUNTIFS('[1]Appendix 1'!D:D,"P&amp;C, Reinsurance",'[1]Appendix 1'!F:F,UPPER(A52),'[1]Appendix 1'!J:J,"Protected")</f>
        <v>1</v>
      </c>
      <c r="K52" s="1">
        <f ca="1">COUNTIFS('[1]Appendix 1'!D:D,"L&amp;H",'[1]Appendix 1'!F:F,UPPER(A52),'[1]Appendix 1'!J:J,"Protected")</f>
        <v>0</v>
      </c>
      <c r="M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">
      <c r="A53" s="30" t="str">
        <f ca="1">IFERROR(__xludf.DUMMYFUNCTION("""COMPUTED_VALUE"""),"KENYA")</f>
        <v>KENYA</v>
      </c>
      <c r="B53" s="31">
        <f ca="1">COUNTIF('[1]Appendix 1'!F:F,A53)</f>
        <v>9</v>
      </c>
      <c r="C53" s="1">
        <f ca="1">COUNTIFS('[1]Appendix 1'!F:F,A53,'[1]Appendix 1'!D:D,"P&amp;C")</f>
        <v>8</v>
      </c>
      <c r="D53" s="1">
        <f ca="1">COUNTIFS('[1]Appendix 1'!F:F,A53,'[1]Appendix 1'!D:D,"L&amp;H")</f>
        <v>0</v>
      </c>
      <c r="E53" s="31">
        <f ca="1">COUNTIFS('[1]Appendix 1'!F:F,A53,'[1]Appendix 1'!D:D,"Composite")</f>
        <v>1</v>
      </c>
      <c r="F53" s="1">
        <f ca="1">COUNTIFS('[1]Appendix 1'!F:F,A53,'[1]Appendix 1'!D:D,"Reinsurance")</f>
        <v>0</v>
      </c>
      <c r="G53" s="1">
        <f ca="1">COUNTIFS('[1]Appendix 1'!F:F,UPPER(A53),'[1]Appendix 1'!G:G,"1")</f>
        <v>3</v>
      </c>
      <c r="H53" s="1">
        <f ca="1">COUNTIFS('[1]Appendix 1'!F:F,UPPER(A53),'[1]Appendix 1'!G:G,"1")</f>
        <v>3</v>
      </c>
      <c r="I53" s="1">
        <f ca="1">COUNTIFS('[1]Appendix 1'!F:F,UPPER(A53),'[1]Appendix 1'!G:G,"1",'[1]Appendix 1'!D:D,"L&amp;H")</f>
        <v>0</v>
      </c>
      <c r="J53" s="1">
        <f ca="1">COUNTIFS('[1]Appendix 1'!D:D,"P&amp;C",'[1]Appendix 1'!F:F,UPPER(A53),'[1]Appendix 1'!J:J,"Protected")+COUNTIFS('[1]Appendix 1'!D:D,"P&amp;C, Reinsurance",'[1]Appendix 1'!F:F,UPPER(A53),'[1]Appendix 1'!J:J,"Protected")</f>
        <v>6</v>
      </c>
      <c r="K53" s="1">
        <f ca="1">COUNTIFS('[1]Appendix 1'!D:D,"L&amp;H",'[1]Appendix 1'!F:F,UPPER(A53),'[1]Appendix 1'!J:J,"Protected")</f>
        <v>0</v>
      </c>
      <c r="M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">
      <c r="A54" s="30" t="str">
        <f ca="1">IFERROR(__xludf.DUMMYFUNCTION("""COMPUTED_VALUE"""),"KOREA")</f>
        <v>KOREA</v>
      </c>
      <c r="B54" s="31">
        <f ca="1">COUNTIF('[1]Appendix 1'!F:F,A54)</f>
        <v>7</v>
      </c>
      <c r="C54" s="1">
        <f ca="1">COUNTIFS('[1]Appendix 1'!F:F,A54,'[1]Appendix 1'!D:D,"P&amp;C")</f>
        <v>3</v>
      </c>
      <c r="D54" s="1">
        <f ca="1">COUNTIFS('[1]Appendix 1'!F:F,A54,'[1]Appendix 1'!D:D,"L&amp;H")</f>
        <v>4</v>
      </c>
      <c r="E54" s="31">
        <f ca="1">COUNTIFS('[1]Appendix 1'!F:F,A54,'[1]Appendix 1'!D:D,"Composite")</f>
        <v>0</v>
      </c>
      <c r="F54" s="1">
        <f ca="1">COUNTIFS('[1]Appendix 1'!F:F,A54,'[1]Appendix 1'!D:D,"Reinsurance")</f>
        <v>0</v>
      </c>
      <c r="G54" s="1">
        <f ca="1">COUNTIFS('[1]Appendix 1'!F:F,UPPER(A54),'[1]Appendix 1'!G:G,"1")</f>
        <v>5</v>
      </c>
      <c r="H54" s="1">
        <f ca="1">COUNTIFS('[1]Appendix 1'!F:F,UPPER(A54),'[1]Appendix 1'!G:G,"1")</f>
        <v>5</v>
      </c>
      <c r="I54" s="1">
        <f ca="1">COUNTIFS('[1]Appendix 1'!F:F,UPPER(A54),'[1]Appendix 1'!G:G,"1",'[1]Appendix 1'!D:D,"L&amp;H")</f>
        <v>4</v>
      </c>
      <c r="J54" s="1">
        <f ca="1">COUNTIFS('[1]Appendix 1'!D:D,"P&amp;C",'[1]Appendix 1'!F:F,UPPER(A54),'[1]Appendix 1'!J:J,"Protected")+COUNTIFS('[1]Appendix 1'!D:D,"P&amp;C, Reinsurance",'[1]Appendix 1'!F:F,UPPER(A54),'[1]Appendix 1'!J:J,"Protected")</f>
        <v>3</v>
      </c>
      <c r="K54" s="1">
        <f ca="1">COUNTIFS('[1]Appendix 1'!D:D,"L&amp;H",'[1]Appendix 1'!F:F,UPPER(A54),'[1]Appendix 1'!J:J,"Protected")</f>
        <v>4</v>
      </c>
      <c r="M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">
      <c r="A55" s="30" t="str">
        <f ca="1">IFERROR(__xludf.DUMMYFUNCTION("""COMPUTED_VALUE"""),"LATVIA")</f>
        <v>LATVIA</v>
      </c>
      <c r="B55" s="31">
        <f ca="1">COUNTIF('[1]Appendix 1'!F:F,A55)</f>
        <v>2</v>
      </c>
      <c r="C55" s="1">
        <f ca="1">COUNTIFS('[1]Appendix 1'!F:F,A55,'[1]Appendix 1'!D:D,"P&amp;C")</f>
        <v>2</v>
      </c>
      <c r="D55" s="1">
        <f ca="1">COUNTIFS('[1]Appendix 1'!F:F,A55,'[1]Appendix 1'!D:D,"L&amp;H")</f>
        <v>0</v>
      </c>
      <c r="E55" s="31">
        <f ca="1">COUNTIFS('[1]Appendix 1'!F:F,A55,'[1]Appendix 1'!D:D,"Composite")</f>
        <v>0</v>
      </c>
      <c r="F55" s="1">
        <f ca="1">COUNTIFS('[1]Appendix 1'!F:F,A55,'[1]Appendix 1'!D:D,"Reinsurance")</f>
        <v>0</v>
      </c>
      <c r="G55" s="1">
        <f ca="1">COUNTIFS('[1]Appendix 1'!F:F,UPPER(A55),'[1]Appendix 1'!G:G,"1")</f>
        <v>0</v>
      </c>
      <c r="H55" s="1">
        <f ca="1">COUNTIFS('[1]Appendix 1'!F:F,UPPER(A55),'[1]Appendix 1'!G:G,"1")</f>
        <v>0</v>
      </c>
      <c r="I55" s="1">
        <f ca="1">COUNTIFS('[1]Appendix 1'!F:F,UPPER(A55),'[1]Appendix 1'!G:G,"1",'[1]Appendix 1'!D:D,"L&amp;H")</f>
        <v>0</v>
      </c>
      <c r="J55" s="1">
        <f ca="1">COUNTIFS('[1]Appendix 1'!D:D,"P&amp;C",'[1]Appendix 1'!F:F,UPPER(A55),'[1]Appendix 1'!J:J,"Protected")+COUNTIFS('[1]Appendix 1'!D:D,"P&amp;C, Reinsurance",'[1]Appendix 1'!F:F,UPPER(A55),'[1]Appendix 1'!J:J,"Protected")</f>
        <v>0</v>
      </c>
      <c r="K55" s="1">
        <f ca="1">COUNTIFS('[1]Appendix 1'!D:D,"L&amp;H",'[1]Appendix 1'!F:F,UPPER(A55),'[1]Appendix 1'!J:J,"Protected")</f>
        <v>0</v>
      </c>
      <c r="M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">
      <c r="A56" s="30" t="str">
        <f ca="1">IFERROR(__xludf.DUMMYFUNCTION("""COMPUTED_VALUE"""),"LEBANON")</f>
        <v>LEBANON</v>
      </c>
      <c r="B56" s="31">
        <f ca="1">COUNTIF('[1]Appendix 1'!F:F,A56)</f>
        <v>1</v>
      </c>
      <c r="C56" s="1">
        <f ca="1">COUNTIFS('[1]Appendix 1'!F:F,A56,'[1]Appendix 1'!D:D,"P&amp;C")</f>
        <v>1</v>
      </c>
      <c r="D56" s="1">
        <f ca="1">COUNTIFS('[1]Appendix 1'!F:F,A56,'[1]Appendix 1'!D:D,"L&amp;H")</f>
        <v>0</v>
      </c>
      <c r="E56" s="31">
        <f ca="1">COUNTIFS('[1]Appendix 1'!F:F,A56,'[1]Appendix 1'!D:D,"Composite")</f>
        <v>0</v>
      </c>
      <c r="F56" s="1">
        <f ca="1">COUNTIFS('[1]Appendix 1'!F:F,A56,'[1]Appendix 1'!D:D,"Reinsurance")</f>
        <v>0</v>
      </c>
      <c r="G56" s="1">
        <f ca="1">COUNTIFS('[1]Appendix 1'!F:F,UPPER(A56),'[1]Appendix 1'!G:G,"1")</f>
        <v>0</v>
      </c>
      <c r="H56" s="1">
        <f ca="1">COUNTIFS('[1]Appendix 1'!F:F,UPPER(A56),'[1]Appendix 1'!G:G,"1")</f>
        <v>0</v>
      </c>
      <c r="I56" s="1">
        <f ca="1">COUNTIFS('[1]Appendix 1'!F:F,UPPER(A56),'[1]Appendix 1'!G:G,"1",'[1]Appendix 1'!D:D,"L&amp;H")</f>
        <v>0</v>
      </c>
      <c r="J56" s="1">
        <f ca="1">COUNTIFS('[1]Appendix 1'!D:D,"P&amp;C",'[1]Appendix 1'!F:F,UPPER(A56),'[1]Appendix 1'!J:J,"Protected")+COUNTIFS('[1]Appendix 1'!D:D,"P&amp;C, Reinsurance",'[1]Appendix 1'!F:F,UPPER(A56),'[1]Appendix 1'!J:J,"Protected")</f>
        <v>0</v>
      </c>
      <c r="K56" s="1">
        <f ca="1">COUNTIFS('[1]Appendix 1'!D:D,"L&amp;H",'[1]Appendix 1'!F:F,UPPER(A56),'[1]Appendix 1'!J:J,"Protected")</f>
        <v>0</v>
      </c>
      <c r="M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">
      <c r="A57" s="30" t="str">
        <f ca="1">IFERROR(__xludf.DUMMYFUNCTION("""COMPUTED_VALUE"""),"LIBERIA")</f>
        <v>LIBERIA</v>
      </c>
      <c r="B57" s="31">
        <f ca="1">COUNTIF('[1]Appendix 1'!F:F,A57)</f>
        <v>1</v>
      </c>
      <c r="C57" s="1">
        <f ca="1">COUNTIFS('[1]Appendix 1'!F:F,A57,'[1]Appendix 1'!D:D,"P&amp;C")</f>
        <v>0</v>
      </c>
      <c r="D57" s="1">
        <f ca="1">COUNTIFS('[1]Appendix 1'!F:F,A57,'[1]Appendix 1'!D:D,"L&amp;H")</f>
        <v>1</v>
      </c>
      <c r="E57" s="31">
        <f ca="1">COUNTIFS('[1]Appendix 1'!F:F,A57,'[1]Appendix 1'!D:D,"Composite")</f>
        <v>0</v>
      </c>
      <c r="F57" s="1">
        <f ca="1">COUNTIFS('[1]Appendix 1'!F:F,A57,'[1]Appendix 1'!D:D,"Reinsurance")</f>
        <v>0</v>
      </c>
      <c r="G57" s="1">
        <f ca="1">COUNTIFS('[1]Appendix 1'!F:F,UPPER(A57),'[1]Appendix 1'!G:G,"1")</f>
        <v>0</v>
      </c>
      <c r="H57" s="1">
        <f ca="1">COUNTIFS('[1]Appendix 1'!F:F,UPPER(A57),'[1]Appendix 1'!G:G,"1")</f>
        <v>0</v>
      </c>
      <c r="I57" s="1">
        <f ca="1">COUNTIFS('[1]Appendix 1'!F:F,UPPER(A57),'[1]Appendix 1'!G:G,"1",'[1]Appendix 1'!D:D,"L&amp;H")</f>
        <v>0</v>
      </c>
      <c r="J57" s="1">
        <f ca="1">COUNTIFS('[1]Appendix 1'!D:D,"P&amp;C",'[1]Appendix 1'!F:F,UPPER(A57),'[1]Appendix 1'!J:J,"Protected")+COUNTIFS('[1]Appendix 1'!D:D,"P&amp;C, Reinsurance",'[1]Appendix 1'!F:F,UPPER(A57),'[1]Appendix 1'!J:J,"Protected")</f>
        <v>0</v>
      </c>
      <c r="K57" s="1">
        <f ca="1">COUNTIFS('[1]Appendix 1'!D:D,"L&amp;H",'[1]Appendix 1'!F:F,UPPER(A57),'[1]Appendix 1'!J:J,"Protected")</f>
        <v>0</v>
      </c>
      <c r="M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">
      <c r="A58" s="30" t="str">
        <f ca="1">IFERROR(__xludf.DUMMYFUNCTION("""COMPUTED_VALUE"""),"LIECHTENSTEIN")</f>
        <v>LIECHTENSTEIN</v>
      </c>
      <c r="B58" s="31">
        <f ca="1">COUNTIF('[1]Appendix 1'!F:F,A58)</f>
        <v>2</v>
      </c>
      <c r="C58" s="1">
        <f ca="1">COUNTIFS('[1]Appendix 1'!F:F,A58,'[1]Appendix 1'!D:D,"P&amp;C")</f>
        <v>1</v>
      </c>
      <c r="D58" s="1">
        <f ca="1">COUNTIFS('[1]Appendix 1'!F:F,A58,'[1]Appendix 1'!D:D,"L&amp;H")</f>
        <v>1</v>
      </c>
      <c r="E58" s="31">
        <f ca="1">COUNTIFS('[1]Appendix 1'!F:F,A58,'[1]Appendix 1'!D:D,"Composite")</f>
        <v>0</v>
      </c>
      <c r="F58" s="1">
        <f ca="1">COUNTIFS('[1]Appendix 1'!F:F,A58,'[1]Appendix 1'!D:D,"Reinsurance")</f>
        <v>0</v>
      </c>
      <c r="G58" s="1">
        <f ca="1">COUNTIFS('[1]Appendix 1'!F:F,UPPER(A58),'[1]Appendix 1'!G:G,"1")</f>
        <v>0</v>
      </c>
      <c r="H58" s="1">
        <f ca="1">COUNTIFS('[1]Appendix 1'!F:F,UPPER(A58),'[1]Appendix 1'!G:G,"1")</f>
        <v>0</v>
      </c>
      <c r="I58" s="1">
        <f ca="1">COUNTIFS('[1]Appendix 1'!F:F,UPPER(A58),'[1]Appendix 1'!G:G,"1",'[1]Appendix 1'!D:D,"L&amp;H")</f>
        <v>0</v>
      </c>
      <c r="J58" s="1">
        <f ca="1">COUNTIFS('[1]Appendix 1'!D:D,"P&amp;C",'[1]Appendix 1'!F:F,UPPER(A58),'[1]Appendix 1'!J:J,"Protected")+COUNTIFS('[1]Appendix 1'!D:D,"P&amp;C, Reinsurance",'[1]Appendix 1'!F:F,UPPER(A58),'[1]Appendix 1'!J:J,"Protected")</f>
        <v>0</v>
      </c>
      <c r="K58" s="1">
        <f ca="1">COUNTIFS('[1]Appendix 1'!D:D,"L&amp;H",'[1]Appendix 1'!F:F,UPPER(A58),'[1]Appendix 1'!J:J,"Protected")</f>
        <v>0</v>
      </c>
      <c r="M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">
      <c r="A59" s="30" t="str">
        <f ca="1">IFERROR(__xludf.DUMMYFUNCTION("""COMPUTED_VALUE"""),"LITHUANIA")</f>
        <v>LITHUANIA</v>
      </c>
      <c r="B59" s="31">
        <f ca="1">COUNTIF('[1]Appendix 1'!F:F,A59)</f>
        <v>1</v>
      </c>
      <c r="C59" s="1">
        <f ca="1">COUNTIFS('[1]Appendix 1'!F:F,A59,'[1]Appendix 1'!D:D,"P&amp;C")</f>
        <v>1</v>
      </c>
      <c r="D59" s="1">
        <f ca="1">COUNTIFS('[1]Appendix 1'!F:F,A59,'[1]Appendix 1'!D:D,"L&amp;H")</f>
        <v>0</v>
      </c>
      <c r="E59" s="31">
        <f ca="1">COUNTIFS('[1]Appendix 1'!F:F,A59,'[1]Appendix 1'!D:D,"Composite")</f>
        <v>0</v>
      </c>
      <c r="F59" s="1">
        <f ca="1">COUNTIFS('[1]Appendix 1'!F:F,A59,'[1]Appendix 1'!D:D,"Reinsurance")</f>
        <v>0</v>
      </c>
      <c r="G59" s="1">
        <f ca="1">COUNTIFS('[1]Appendix 1'!F:F,UPPER(A59),'[1]Appendix 1'!G:G,"1")</f>
        <v>0</v>
      </c>
      <c r="H59" s="1">
        <f ca="1">COUNTIFS('[1]Appendix 1'!F:F,UPPER(A59),'[1]Appendix 1'!G:G,"1")</f>
        <v>0</v>
      </c>
      <c r="I59" s="1">
        <f ca="1">COUNTIFS('[1]Appendix 1'!F:F,UPPER(A59),'[1]Appendix 1'!G:G,"1",'[1]Appendix 1'!D:D,"L&amp;H")</f>
        <v>0</v>
      </c>
      <c r="J59" s="1">
        <f ca="1">COUNTIFS('[1]Appendix 1'!D:D,"P&amp;C",'[1]Appendix 1'!F:F,UPPER(A59),'[1]Appendix 1'!J:J,"Protected")+COUNTIFS('[1]Appendix 1'!D:D,"P&amp;C, Reinsurance",'[1]Appendix 1'!F:F,UPPER(A59),'[1]Appendix 1'!J:J,"Protected")</f>
        <v>0</v>
      </c>
      <c r="K59" s="1">
        <f ca="1">COUNTIFS('[1]Appendix 1'!D:D,"L&amp;H",'[1]Appendix 1'!F:F,UPPER(A59),'[1]Appendix 1'!J:J,"Protected")</f>
        <v>0</v>
      </c>
      <c r="M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">
      <c r="A60" s="30" t="str">
        <f ca="1">IFERROR(__xludf.DUMMYFUNCTION("""COMPUTED_VALUE"""),"LUXEMBOURG")</f>
        <v>LUXEMBOURG</v>
      </c>
      <c r="B60" s="31">
        <f ca="1">COUNTIF('[1]Appendix 1'!F:F,A60)</f>
        <v>3</v>
      </c>
      <c r="C60" s="1">
        <f ca="1">COUNTIFS('[1]Appendix 1'!F:F,A60,'[1]Appendix 1'!D:D,"P&amp;C")</f>
        <v>1</v>
      </c>
      <c r="D60" s="1">
        <f ca="1">COUNTIFS('[1]Appendix 1'!F:F,A60,'[1]Appendix 1'!D:D,"L&amp;H")</f>
        <v>2</v>
      </c>
      <c r="E60" s="31">
        <f ca="1">COUNTIFS('[1]Appendix 1'!F:F,A60,'[1]Appendix 1'!D:D,"Composite")</f>
        <v>0</v>
      </c>
      <c r="F60" s="1">
        <f ca="1">COUNTIFS('[1]Appendix 1'!F:F,A60,'[1]Appendix 1'!D:D,"Reinsurance")</f>
        <v>0</v>
      </c>
      <c r="G60" s="1">
        <f ca="1">COUNTIFS('[1]Appendix 1'!F:F,UPPER(A60),'[1]Appendix 1'!G:G,"1")</f>
        <v>0</v>
      </c>
      <c r="H60" s="1">
        <f ca="1">COUNTIFS('[1]Appendix 1'!F:F,UPPER(A60),'[1]Appendix 1'!G:G,"1")</f>
        <v>0</v>
      </c>
      <c r="I60" s="1">
        <f ca="1">COUNTIFS('[1]Appendix 1'!F:F,UPPER(A60),'[1]Appendix 1'!G:G,"1",'[1]Appendix 1'!D:D,"L&amp;H")</f>
        <v>0</v>
      </c>
      <c r="J60" s="1">
        <f ca="1">COUNTIFS('[1]Appendix 1'!D:D,"P&amp;C",'[1]Appendix 1'!F:F,UPPER(A60),'[1]Appendix 1'!J:J,"Protected")+COUNTIFS('[1]Appendix 1'!D:D,"P&amp;C, Reinsurance",'[1]Appendix 1'!F:F,UPPER(A60),'[1]Appendix 1'!J:J,"Protected")</f>
        <v>0</v>
      </c>
      <c r="K60" s="1">
        <f ca="1">COUNTIFS('[1]Appendix 1'!D:D,"L&amp;H",'[1]Appendix 1'!F:F,UPPER(A60),'[1]Appendix 1'!J:J,"Protected")</f>
        <v>0</v>
      </c>
      <c r="M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">
      <c r="A61" s="30" t="str">
        <f ca="1">IFERROR(__xludf.DUMMYFUNCTION("""COMPUTED_VALUE"""),"MALAWI")</f>
        <v>MALAWI</v>
      </c>
      <c r="B61" s="31">
        <f ca="1">COUNTIF('[1]Appendix 1'!F:F,A61)</f>
        <v>1</v>
      </c>
      <c r="C61" s="1">
        <f ca="1">COUNTIFS('[1]Appendix 1'!F:F,A61,'[1]Appendix 1'!D:D,"P&amp;C")</f>
        <v>1</v>
      </c>
      <c r="D61" s="1">
        <f ca="1">COUNTIFS('[1]Appendix 1'!F:F,A61,'[1]Appendix 1'!D:D,"L&amp;H")</f>
        <v>0</v>
      </c>
      <c r="E61" s="31">
        <f ca="1">COUNTIFS('[1]Appendix 1'!F:F,A61,'[1]Appendix 1'!D:D,"Composite")</f>
        <v>0</v>
      </c>
      <c r="F61" s="1">
        <f ca="1">COUNTIFS('[1]Appendix 1'!F:F,A61,'[1]Appendix 1'!D:D,"Reinsurance")</f>
        <v>0</v>
      </c>
      <c r="G61" s="1">
        <f ca="1">COUNTIFS('[1]Appendix 1'!F:F,UPPER(A61),'[1]Appendix 1'!G:G,"1")</f>
        <v>0</v>
      </c>
      <c r="H61" s="1">
        <f ca="1">COUNTIFS('[1]Appendix 1'!F:F,UPPER(A61),'[1]Appendix 1'!G:G,"1")</f>
        <v>0</v>
      </c>
      <c r="I61" s="1">
        <f ca="1">COUNTIFS('[1]Appendix 1'!F:F,UPPER(A61),'[1]Appendix 1'!G:G,"1",'[1]Appendix 1'!D:D,"L&amp;H")</f>
        <v>0</v>
      </c>
      <c r="J61" s="1">
        <f ca="1">COUNTIFS('[1]Appendix 1'!D:D,"P&amp;C",'[1]Appendix 1'!F:F,UPPER(A61),'[1]Appendix 1'!J:J,"Protected")+COUNTIFS('[1]Appendix 1'!D:D,"P&amp;C, Reinsurance",'[1]Appendix 1'!F:F,UPPER(A61),'[1]Appendix 1'!J:J,"Protected")</f>
        <v>0</v>
      </c>
      <c r="K61" s="1">
        <f ca="1">COUNTIFS('[1]Appendix 1'!D:D,"L&amp;H",'[1]Appendix 1'!F:F,UPPER(A61),'[1]Appendix 1'!J:J,"Protected")</f>
        <v>0</v>
      </c>
      <c r="M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">
      <c r="A62" s="30" t="str">
        <f ca="1">IFERROR(__xludf.DUMMYFUNCTION("""COMPUTED_VALUE"""),"MALAYSIA")</f>
        <v>MALAYSIA</v>
      </c>
      <c r="B62" s="31">
        <f ca="1">COUNTIF('[1]Appendix 1'!F:F,A62)</f>
        <v>1</v>
      </c>
      <c r="C62" s="1">
        <f ca="1">COUNTIFS('[1]Appendix 1'!F:F,A62,'[1]Appendix 1'!D:D,"P&amp;C")</f>
        <v>1</v>
      </c>
      <c r="D62" s="1">
        <f ca="1">COUNTIFS('[1]Appendix 1'!F:F,A62,'[1]Appendix 1'!D:D,"L&amp;H")</f>
        <v>0</v>
      </c>
      <c r="E62" s="31">
        <f ca="1">COUNTIFS('[1]Appendix 1'!F:F,A62,'[1]Appendix 1'!D:D,"Composite")</f>
        <v>0</v>
      </c>
      <c r="F62" s="1">
        <f ca="1">COUNTIFS('[1]Appendix 1'!F:F,A62,'[1]Appendix 1'!D:D,"Reinsurance")</f>
        <v>0</v>
      </c>
      <c r="G62" s="1">
        <f ca="1">COUNTIFS('[1]Appendix 1'!F:F,UPPER(A62),'[1]Appendix 1'!G:G,"1")</f>
        <v>0</v>
      </c>
      <c r="H62" s="1">
        <f ca="1">COUNTIFS('[1]Appendix 1'!F:F,UPPER(A62),'[1]Appendix 1'!G:G,"1")</f>
        <v>0</v>
      </c>
      <c r="I62" s="1">
        <f ca="1">COUNTIFS('[1]Appendix 1'!F:F,UPPER(A62),'[1]Appendix 1'!G:G,"1",'[1]Appendix 1'!D:D,"L&amp;H")</f>
        <v>0</v>
      </c>
      <c r="J62" s="1">
        <f ca="1">COUNTIFS('[1]Appendix 1'!D:D,"P&amp;C",'[1]Appendix 1'!F:F,UPPER(A62),'[1]Appendix 1'!J:J,"Protected")+COUNTIFS('[1]Appendix 1'!D:D,"P&amp;C, Reinsurance",'[1]Appendix 1'!F:F,UPPER(A62),'[1]Appendix 1'!J:J,"Protected")</f>
        <v>1</v>
      </c>
      <c r="K62" s="1">
        <f ca="1">COUNTIFS('[1]Appendix 1'!D:D,"L&amp;H",'[1]Appendix 1'!F:F,UPPER(A62),'[1]Appendix 1'!J:J,"Protected")</f>
        <v>0</v>
      </c>
      <c r="M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">
      <c r="A63" s="30" t="str">
        <f ca="1">IFERROR(__xludf.DUMMYFUNCTION("""COMPUTED_VALUE"""),"MALTA")</f>
        <v>MALTA</v>
      </c>
      <c r="B63" s="31">
        <f ca="1">COUNTIF('[1]Appendix 1'!F:F,A63)</f>
        <v>4</v>
      </c>
      <c r="C63" s="1">
        <f ca="1">COUNTIFS('[1]Appendix 1'!F:F,A63,'[1]Appendix 1'!D:D,"P&amp;C")</f>
        <v>3</v>
      </c>
      <c r="D63" s="1">
        <f ca="1">COUNTIFS('[1]Appendix 1'!F:F,A63,'[1]Appendix 1'!D:D,"L&amp;H")</f>
        <v>1</v>
      </c>
      <c r="E63" s="31">
        <f ca="1">COUNTIFS('[1]Appendix 1'!F:F,A63,'[1]Appendix 1'!D:D,"Composite")</f>
        <v>0</v>
      </c>
      <c r="F63" s="1">
        <f ca="1">COUNTIFS('[1]Appendix 1'!F:F,A63,'[1]Appendix 1'!D:D,"Reinsurance")</f>
        <v>0</v>
      </c>
      <c r="G63" s="1">
        <f ca="1">COUNTIFS('[1]Appendix 1'!F:F,UPPER(A63),'[1]Appendix 1'!G:G,"1")</f>
        <v>0</v>
      </c>
      <c r="H63" s="1">
        <f ca="1">COUNTIFS('[1]Appendix 1'!F:F,UPPER(A63),'[1]Appendix 1'!G:G,"1")</f>
        <v>0</v>
      </c>
      <c r="I63" s="1">
        <f ca="1">COUNTIFS('[1]Appendix 1'!F:F,UPPER(A63),'[1]Appendix 1'!G:G,"1",'[1]Appendix 1'!D:D,"L&amp;H")</f>
        <v>0</v>
      </c>
      <c r="J63" s="1">
        <f ca="1">COUNTIFS('[1]Appendix 1'!D:D,"P&amp;C",'[1]Appendix 1'!F:F,UPPER(A63),'[1]Appendix 1'!J:J,"Protected")+COUNTIFS('[1]Appendix 1'!D:D,"P&amp;C, Reinsurance",'[1]Appendix 1'!F:F,UPPER(A63),'[1]Appendix 1'!J:J,"Protected")</f>
        <v>3</v>
      </c>
      <c r="K63" s="1">
        <f ca="1">COUNTIFS('[1]Appendix 1'!D:D,"L&amp;H",'[1]Appendix 1'!F:F,UPPER(A63),'[1]Appendix 1'!J:J,"Protected")</f>
        <v>1</v>
      </c>
      <c r="M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">
      <c r="A64" s="30" t="str">
        <f ca="1">IFERROR(__xludf.DUMMYFUNCTION("""COMPUTED_VALUE"""),"MEXICO")</f>
        <v>MEXICO</v>
      </c>
      <c r="B64" s="31">
        <f ca="1">COUNTIF('[1]Appendix 1'!F:F,A64)</f>
        <v>35</v>
      </c>
      <c r="C64" s="1">
        <f ca="1">COUNTIFS('[1]Appendix 1'!F:F,A64,'[1]Appendix 1'!D:D,"P&amp;C")</f>
        <v>18</v>
      </c>
      <c r="D64" s="1">
        <f ca="1">COUNTIFS('[1]Appendix 1'!F:F,A64,'[1]Appendix 1'!D:D,"L&amp;H")</f>
        <v>16</v>
      </c>
      <c r="E64" s="31">
        <f ca="1">COUNTIFS('[1]Appendix 1'!F:F,A64,'[1]Appendix 1'!D:D,"Composite")</f>
        <v>0</v>
      </c>
      <c r="F64" s="1">
        <f ca="1">COUNTIFS('[1]Appendix 1'!F:F,A64,'[1]Appendix 1'!D:D,"Reinsurance")</f>
        <v>1</v>
      </c>
      <c r="G64" s="1">
        <f ca="1">COUNTIFS('[1]Appendix 1'!F:F,UPPER(A64),'[1]Appendix 1'!G:G,"1")</f>
        <v>30</v>
      </c>
      <c r="H64" s="1">
        <f ca="1">COUNTIFS('[1]Appendix 1'!F:F,UPPER(A64),'[1]Appendix 1'!G:G,"1")</f>
        <v>30</v>
      </c>
      <c r="I64" s="1">
        <f ca="1">COUNTIFS('[1]Appendix 1'!F:F,UPPER(A64),'[1]Appendix 1'!G:G,"1",'[1]Appendix 1'!D:D,"L&amp;H")</f>
        <v>12</v>
      </c>
      <c r="J64" s="1">
        <f ca="1">COUNTIFS('[1]Appendix 1'!D:D,"P&amp;C",'[1]Appendix 1'!F:F,UPPER(A64),'[1]Appendix 1'!J:J,"Protected")+COUNTIFS('[1]Appendix 1'!D:D,"P&amp;C, Reinsurance",'[1]Appendix 1'!F:F,UPPER(A64),'[1]Appendix 1'!J:J,"Protected")</f>
        <v>0</v>
      </c>
      <c r="K64" s="1">
        <f ca="1">COUNTIFS('[1]Appendix 1'!D:D,"L&amp;H",'[1]Appendix 1'!F:F,UPPER(A64),'[1]Appendix 1'!J:J,"Protected")</f>
        <v>0</v>
      </c>
      <c r="M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">
      <c r="A65" s="30" t="str">
        <f ca="1">IFERROR(__xludf.DUMMYFUNCTION("""COMPUTED_VALUE"""),"NETHERLANDS")</f>
        <v>NETHERLANDS</v>
      </c>
      <c r="B65" s="31">
        <f ca="1">COUNTIF('[1]Appendix 1'!F:F,A65)</f>
        <v>9</v>
      </c>
      <c r="C65" s="1">
        <f ca="1">COUNTIFS('[1]Appendix 1'!F:F,A65,'[1]Appendix 1'!D:D,"P&amp;C")</f>
        <v>4</v>
      </c>
      <c r="D65" s="1">
        <f ca="1">COUNTIFS('[1]Appendix 1'!F:F,A65,'[1]Appendix 1'!D:D,"L&amp;H")</f>
        <v>4</v>
      </c>
      <c r="E65" s="31">
        <f ca="1">COUNTIFS('[1]Appendix 1'!F:F,A65,'[1]Appendix 1'!D:D,"Composite")</f>
        <v>1</v>
      </c>
      <c r="F65" s="1">
        <f ca="1">COUNTIFS('[1]Appendix 1'!F:F,A65,'[1]Appendix 1'!D:D,"Reinsurance")</f>
        <v>0</v>
      </c>
      <c r="G65" s="1">
        <f ca="1">COUNTIFS('[1]Appendix 1'!F:F,UPPER(A65),'[1]Appendix 1'!G:G,"1")</f>
        <v>6</v>
      </c>
      <c r="H65" s="1">
        <f ca="1">COUNTIFS('[1]Appendix 1'!F:F,UPPER(A65),'[1]Appendix 1'!G:G,"1")</f>
        <v>6</v>
      </c>
      <c r="I65" s="1">
        <f ca="1">COUNTIFS('[1]Appendix 1'!F:F,UPPER(A65),'[1]Appendix 1'!G:G,"1",'[1]Appendix 1'!D:D,"L&amp;H")</f>
        <v>2</v>
      </c>
      <c r="J65" s="1">
        <f ca="1">COUNTIFS('[1]Appendix 1'!D:D,"P&amp;C",'[1]Appendix 1'!F:F,UPPER(A65),'[1]Appendix 1'!J:J,"Protected")+COUNTIFS('[1]Appendix 1'!D:D,"P&amp;C, Reinsurance",'[1]Appendix 1'!F:F,UPPER(A65),'[1]Appendix 1'!J:J,"Protected")</f>
        <v>0</v>
      </c>
      <c r="K65" s="1">
        <f ca="1">COUNTIFS('[1]Appendix 1'!D:D,"L&amp;H",'[1]Appendix 1'!F:F,UPPER(A65),'[1]Appendix 1'!J:J,"Protected")</f>
        <v>0</v>
      </c>
      <c r="M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">
      <c r="A66" s="30" t="str">
        <f ca="1">IFERROR(__xludf.DUMMYFUNCTION("""COMPUTED_VALUE"""),"NEW ZEALAND")</f>
        <v>NEW ZEALAND</v>
      </c>
      <c r="B66" s="31">
        <f ca="1">COUNTIF('[1]Appendix 1'!F:F,A66)</f>
        <v>2</v>
      </c>
      <c r="C66" s="1">
        <f ca="1">COUNTIFS('[1]Appendix 1'!F:F,A66,'[1]Appendix 1'!D:D,"P&amp;C")</f>
        <v>1</v>
      </c>
      <c r="D66" s="1">
        <f ca="1">COUNTIFS('[1]Appendix 1'!F:F,A66,'[1]Appendix 1'!D:D,"L&amp;H")</f>
        <v>0</v>
      </c>
      <c r="E66" s="31">
        <f ca="1">COUNTIFS('[1]Appendix 1'!F:F,A66,'[1]Appendix 1'!D:D,"Composite")</f>
        <v>0</v>
      </c>
      <c r="F66" s="1">
        <f ca="1">COUNTIFS('[1]Appendix 1'!F:F,A66,'[1]Appendix 1'!D:D,"Reinsurance")</f>
        <v>1</v>
      </c>
      <c r="G66" s="1">
        <f ca="1">COUNTIFS('[1]Appendix 1'!F:F,UPPER(A66),'[1]Appendix 1'!G:G,"1")</f>
        <v>0</v>
      </c>
      <c r="H66" s="1">
        <f ca="1">COUNTIFS('[1]Appendix 1'!F:F,UPPER(A66),'[1]Appendix 1'!G:G,"1")</f>
        <v>0</v>
      </c>
      <c r="I66" s="1">
        <f ca="1">COUNTIFS('[1]Appendix 1'!F:F,UPPER(A66),'[1]Appendix 1'!G:G,"1",'[1]Appendix 1'!D:D,"L&amp;H")</f>
        <v>0</v>
      </c>
      <c r="J66" s="1">
        <f ca="1">COUNTIFS('[1]Appendix 1'!D:D,"P&amp;C",'[1]Appendix 1'!F:F,UPPER(A66),'[1]Appendix 1'!J:J,"Protected")+COUNTIFS('[1]Appendix 1'!D:D,"P&amp;C, Reinsurance",'[1]Appendix 1'!F:F,UPPER(A66),'[1]Appendix 1'!J:J,"Protected")</f>
        <v>0</v>
      </c>
      <c r="K66" s="1">
        <f ca="1">COUNTIFS('[1]Appendix 1'!D:D,"L&amp;H",'[1]Appendix 1'!F:F,UPPER(A66),'[1]Appendix 1'!J:J,"Protected")</f>
        <v>0</v>
      </c>
      <c r="M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">
      <c r="A67" s="30" t="str">
        <f ca="1">IFERROR(__xludf.DUMMYFUNCTION("""COMPUTED_VALUE"""),"NIGERIA")</f>
        <v>NIGERIA</v>
      </c>
      <c r="B67" s="31">
        <f ca="1">COUNTIF('[1]Appendix 1'!F:F,A67)</f>
        <v>34</v>
      </c>
      <c r="C67" s="1">
        <f ca="1">COUNTIFS('[1]Appendix 1'!F:F,A67,'[1]Appendix 1'!D:D,"P&amp;C")</f>
        <v>23</v>
      </c>
      <c r="D67" s="1">
        <f ca="1">COUNTIFS('[1]Appendix 1'!F:F,A67,'[1]Appendix 1'!D:D,"L&amp;H")</f>
        <v>8</v>
      </c>
      <c r="E67" s="31">
        <f ca="1">COUNTIFS('[1]Appendix 1'!F:F,A67,'[1]Appendix 1'!D:D,"Composite")</f>
        <v>3</v>
      </c>
      <c r="F67" s="1">
        <f ca="1">COUNTIFS('[1]Appendix 1'!F:F,A67,'[1]Appendix 1'!D:D,"Reinsurance")</f>
        <v>0</v>
      </c>
      <c r="G67" s="1">
        <f ca="1">COUNTIFS('[1]Appendix 1'!F:F,UPPER(A67),'[1]Appendix 1'!G:G,"1")</f>
        <v>32</v>
      </c>
      <c r="H67" s="1">
        <f ca="1">COUNTIFS('[1]Appendix 1'!F:F,UPPER(A67),'[1]Appendix 1'!G:G,"1")</f>
        <v>32</v>
      </c>
      <c r="I67" s="1">
        <f ca="1">COUNTIFS('[1]Appendix 1'!F:F,UPPER(A67),'[1]Appendix 1'!G:G,"1",'[1]Appendix 1'!D:D,"L&amp;H")</f>
        <v>8</v>
      </c>
      <c r="J67" s="1">
        <f ca="1">COUNTIFS('[1]Appendix 1'!D:D,"P&amp;C",'[1]Appendix 1'!F:F,UPPER(A67),'[1]Appendix 1'!J:J,"Protected")+COUNTIFS('[1]Appendix 1'!D:D,"P&amp;C, Reinsurance",'[1]Appendix 1'!F:F,UPPER(A67),'[1]Appendix 1'!J:J,"Protected")</f>
        <v>0</v>
      </c>
      <c r="K67" s="1">
        <f ca="1">COUNTIFS('[1]Appendix 1'!D:D,"L&amp;H",'[1]Appendix 1'!F:F,UPPER(A67),'[1]Appendix 1'!J:J,"Protected")</f>
        <v>0</v>
      </c>
      <c r="M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">
      <c r="A68" s="30" t="str">
        <f ca="1">IFERROR(__xludf.DUMMYFUNCTION("""COMPUTED_VALUE"""),"NORWAY")</f>
        <v>NORWAY</v>
      </c>
      <c r="B68" s="31">
        <f ca="1">COUNTIF('[1]Appendix 1'!F:F,A68)</f>
        <v>1</v>
      </c>
      <c r="C68" s="1">
        <f ca="1">COUNTIFS('[1]Appendix 1'!F:F,A68,'[1]Appendix 1'!D:D,"P&amp;C")</f>
        <v>0</v>
      </c>
      <c r="D68" s="1">
        <f ca="1">COUNTIFS('[1]Appendix 1'!F:F,A68,'[1]Appendix 1'!D:D,"L&amp;H")</f>
        <v>1</v>
      </c>
      <c r="E68" s="31">
        <f ca="1">COUNTIFS('[1]Appendix 1'!F:F,A68,'[1]Appendix 1'!D:D,"Composite")</f>
        <v>0</v>
      </c>
      <c r="F68" s="1">
        <f ca="1">COUNTIFS('[1]Appendix 1'!F:F,A68,'[1]Appendix 1'!D:D,"Reinsurance")</f>
        <v>0</v>
      </c>
      <c r="G68" s="1">
        <f ca="1">COUNTIFS('[1]Appendix 1'!F:F,UPPER(A68),'[1]Appendix 1'!G:G,"1")</f>
        <v>0</v>
      </c>
      <c r="H68" s="1">
        <f ca="1">COUNTIFS('[1]Appendix 1'!F:F,UPPER(A68),'[1]Appendix 1'!G:G,"1")</f>
        <v>0</v>
      </c>
      <c r="I68" s="1">
        <f ca="1">COUNTIFS('[1]Appendix 1'!F:F,UPPER(A68),'[1]Appendix 1'!G:G,"1",'[1]Appendix 1'!D:D,"L&amp;H")</f>
        <v>0</v>
      </c>
      <c r="J68" s="1">
        <f ca="1">COUNTIFS('[1]Appendix 1'!D:D,"P&amp;C",'[1]Appendix 1'!F:F,UPPER(A68),'[1]Appendix 1'!J:J,"Protected")+COUNTIFS('[1]Appendix 1'!D:D,"P&amp;C, Reinsurance",'[1]Appendix 1'!F:F,UPPER(A68),'[1]Appendix 1'!J:J,"Protected")</f>
        <v>0</v>
      </c>
      <c r="K68" s="1">
        <f ca="1">COUNTIFS('[1]Appendix 1'!D:D,"L&amp;H",'[1]Appendix 1'!F:F,UPPER(A68),'[1]Appendix 1'!J:J,"Protected")</f>
        <v>1</v>
      </c>
      <c r="M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">
      <c r="A69" s="30" t="str">
        <f ca="1">IFERROR(__xludf.DUMMYFUNCTION("""COMPUTED_VALUE"""),"PAKISTAN")</f>
        <v>PAKISTAN</v>
      </c>
      <c r="B69" s="31">
        <f ca="1">COUNTIF('[1]Appendix 1'!F:F,A69)</f>
        <v>6</v>
      </c>
      <c r="C69" s="1">
        <f ca="1">COUNTIFS('[1]Appendix 1'!F:F,A69,'[1]Appendix 1'!D:D,"P&amp;C")</f>
        <v>6</v>
      </c>
      <c r="D69" s="1">
        <f ca="1">COUNTIFS('[1]Appendix 1'!F:F,A69,'[1]Appendix 1'!D:D,"L&amp;H")</f>
        <v>0</v>
      </c>
      <c r="E69" s="31">
        <f ca="1">COUNTIFS('[1]Appendix 1'!F:F,A69,'[1]Appendix 1'!D:D,"Composite")</f>
        <v>0</v>
      </c>
      <c r="F69" s="1">
        <f ca="1">COUNTIFS('[1]Appendix 1'!F:F,A69,'[1]Appendix 1'!D:D,"Reinsurance")</f>
        <v>0</v>
      </c>
      <c r="G69" s="1">
        <f ca="1">COUNTIFS('[1]Appendix 1'!F:F,UPPER(A69),'[1]Appendix 1'!G:G,"1")</f>
        <v>6</v>
      </c>
      <c r="H69" s="1">
        <f ca="1">COUNTIFS('[1]Appendix 1'!F:F,UPPER(A69),'[1]Appendix 1'!G:G,"1")</f>
        <v>6</v>
      </c>
      <c r="I69" s="1">
        <f ca="1">COUNTIFS('[1]Appendix 1'!F:F,UPPER(A69),'[1]Appendix 1'!G:G,"1",'[1]Appendix 1'!D:D,"L&amp;H")</f>
        <v>0</v>
      </c>
      <c r="J69" s="1">
        <f ca="1">COUNTIFS('[1]Appendix 1'!D:D,"P&amp;C",'[1]Appendix 1'!F:F,UPPER(A69),'[1]Appendix 1'!J:J,"Protected")+COUNTIFS('[1]Appendix 1'!D:D,"P&amp;C, Reinsurance",'[1]Appendix 1'!F:F,UPPER(A69),'[1]Appendix 1'!J:J,"Protected")</f>
        <v>0</v>
      </c>
      <c r="K69" s="1">
        <f ca="1">COUNTIFS('[1]Appendix 1'!D:D,"L&amp;H",'[1]Appendix 1'!F:F,UPPER(A69),'[1]Appendix 1'!J:J,"Protected")</f>
        <v>0</v>
      </c>
      <c r="M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30" t="str">
        <f ca="1">IFERROR(__xludf.DUMMYFUNCTION("""COMPUTED_VALUE"""),"PANAMA")</f>
        <v>PANAMA</v>
      </c>
      <c r="B70" s="31">
        <f ca="1">COUNTIF('[1]Appendix 1'!F:F,A70)</f>
        <v>5</v>
      </c>
      <c r="C70" s="1">
        <f ca="1">COUNTIFS('[1]Appendix 1'!F:F,A70,'[1]Appendix 1'!D:D,"P&amp;C")</f>
        <v>1</v>
      </c>
      <c r="D70" s="1">
        <f ca="1">COUNTIFS('[1]Appendix 1'!F:F,A70,'[1]Appendix 1'!D:D,"L&amp;H")</f>
        <v>1</v>
      </c>
      <c r="E70" s="31">
        <f ca="1">COUNTIFS('[1]Appendix 1'!F:F,A70,'[1]Appendix 1'!D:D,"Composite")</f>
        <v>2</v>
      </c>
      <c r="F70" s="1">
        <f ca="1">COUNTIFS('[1]Appendix 1'!F:F,A70,'[1]Appendix 1'!D:D,"Reinsurance")</f>
        <v>1</v>
      </c>
      <c r="G70" s="1">
        <f ca="1">COUNTIFS('[1]Appendix 1'!F:F,UPPER(A70),'[1]Appendix 1'!G:G,"1")</f>
        <v>0</v>
      </c>
      <c r="H70" s="1">
        <f ca="1">COUNTIFS('[1]Appendix 1'!F:F,UPPER(A70),'[1]Appendix 1'!G:G,"1")</f>
        <v>0</v>
      </c>
      <c r="I70" s="1">
        <f ca="1">COUNTIFS('[1]Appendix 1'!F:F,UPPER(A70),'[1]Appendix 1'!G:G,"1",'[1]Appendix 1'!D:D,"L&amp;H")</f>
        <v>0</v>
      </c>
      <c r="J70" s="1">
        <f ca="1">COUNTIFS('[1]Appendix 1'!D:D,"P&amp;C",'[1]Appendix 1'!F:F,UPPER(A70),'[1]Appendix 1'!J:J,"Protected")+COUNTIFS('[1]Appendix 1'!D:D,"P&amp;C, Reinsurance",'[1]Appendix 1'!F:F,UPPER(A70),'[1]Appendix 1'!J:J,"Protected")</f>
        <v>0</v>
      </c>
      <c r="K70" s="1">
        <f ca="1">COUNTIFS('[1]Appendix 1'!D:D,"L&amp;H",'[1]Appendix 1'!F:F,UPPER(A70),'[1]Appendix 1'!J:J,"Protected")</f>
        <v>0</v>
      </c>
      <c r="M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30" t="str">
        <f ca="1">IFERROR(__xludf.DUMMYFUNCTION("""COMPUTED_VALUE"""),"PARAGUAY")</f>
        <v>PARAGUAY</v>
      </c>
      <c r="B71" s="31">
        <f ca="1">COUNTIF('[1]Appendix 1'!F:F,A71)</f>
        <v>5</v>
      </c>
      <c r="C71" s="1">
        <f ca="1">COUNTIFS('[1]Appendix 1'!F:F,A71,'[1]Appendix 1'!D:D,"P&amp;C")</f>
        <v>5</v>
      </c>
      <c r="D71" s="1">
        <f ca="1">COUNTIFS('[1]Appendix 1'!F:F,A71,'[1]Appendix 1'!D:D,"L&amp;H")</f>
        <v>0</v>
      </c>
      <c r="E71" s="31">
        <f ca="1">COUNTIFS('[1]Appendix 1'!F:F,A71,'[1]Appendix 1'!D:D,"Composite")</f>
        <v>0</v>
      </c>
      <c r="F71" s="1">
        <f ca="1">COUNTIFS('[1]Appendix 1'!F:F,A71,'[1]Appendix 1'!D:D,"Reinsurance")</f>
        <v>0</v>
      </c>
      <c r="G71" s="1">
        <f ca="1">COUNTIFS('[1]Appendix 1'!F:F,UPPER(A71),'[1]Appendix 1'!G:G,"1")</f>
        <v>4</v>
      </c>
      <c r="H71" s="1">
        <f ca="1">COUNTIFS('[1]Appendix 1'!F:F,UPPER(A71),'[1]Appendix 1'!G:G,"1")</f>
        <v>4</v>
      </c>
      <c r="I71" s="1">
        <f ca="1">COUNTIFS('[1]Appendix 1'!F:F,UPPER(A71),'[1]Appendix 1'!G:G,"1",'[1]Appendix 1'!D:D,"L&amp;H")</f>
        <v>0</v>
      </c>
      <c r="J71" s="1">
        <f ca="1">COUNTIFS('[1]Appendix 1'!D:D,"P&amp;C",'[1]Appendix 1'!F:F,UPPER(A71),'[1]Appendix 1'!J:J,"Protected")+COUNTIFS('[1]Appendix 1'!D:D,"P&amp;C, Reinsurance",'[1]Appendix 1'!F:F,UPPER(A71),'[1]Appendix 1'!J:J,"Protected")</f>
        <v>0</v>
      </c>
      <c r="K71" s="1">
        <f ca="1">COUNTIFS('[1]Appendix 1'!D:D,"L&amp;H",'[1]Appendix 1'!F:F,UPPER(A71),'[1]Appendix 1'!J:J,"Protected")</f>
        <v>0</v>
      </c>
      <c r="M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30" t="str">
        <f ca="1">IFERROR(__xludf.DUMMYFUNCTION("""COMPUTED_VALUE"""),"PHILIPPINES")</f>
        <v>PHILIPPINES</v>
      </c>
      <c r="B72" s="31">
        <f ca="1">COUNTIF('[1]Appendix 1'!F:F,A72)</f>
        <v>38</v>
      </c>
      <c r="C72" s="1">
        <f ca="1">COUNTIFS('[1]Appendix 1'!F:F,A72,'[1]Appendix 1'!D:D,"P&amp;C")</f>
        <v>30</v>
      </c>
      <c r="D72" s="1">
        <f ca="1">COUNTIFS('[1]Appendix 1'!F:F,A72,'[1]Appendix 1'!D:D,"L&amp;H")</f>
        <v>7</v>
      </c>
      <c r="E72" s="31">
        <f ca="1">COUNTIFS('[1]Appendix 1'!F:F,A72,'[1]Appendix 1'!D:D,"Composite")</f>
        <v>1</v>
      </c>
      <c r="F72" s="1">
        <f ca="1">COUNTIFS('[1]Appendix 1'!F:F,A72,'[1]Appendix 1'!D:D,"Reinsurance")</f>
        <v>0</v>
      </c>
      <c r="G72" s="1">
        <f ca="1">COUNTIFS('[1]Appendix 1'!F:F,UPPER(A72),'[1]Appendix 1'!G:G,"1")</f>
        <v>34</v>
      </c>
      <c r="H72" s="1">
        <f ca="1">COUNTIFS('[1]Appendix 1'!F:F,UPPER(A72),'[1]Appendix 1'!G:G,"1")</f>
        <v>34</v>
      </c>
      <c r="I72" s="1">
        <f ca="1">COUNTIFS('[1]Appendix 1'!F:F,UPPER(A72),'[1]Appendix 1'!G:G,"1",'[1]Appendix 1'!D:D,"L&amp;H")</f>
        <v>6</v>
      </c>
      <c r="J72" s="1">
        <f ca="1">COUNTIFS('[1]Appendix 1'!D:D,"P&amp;C",'[1]Appendix 1'!F:F,UPPER(A72),'[1]Appendix 1'!J:J,"Protected")+COUNTIFS('[1]Appendix 1'!D:D,"P&amp;C, Reinsurance",'[1]Appendix 1'!F:F,UPPER(A72),'[1]Appendix 1'!J:J,"Protected")</f>
        <v>0</v>
      </c>
      <c r="K72" s="1">
        <f ca="1">COUNTIFS('[1]Appendix 1'!D:D,"L&amp;H",'[1]Appendix 1'!F:F,UPPER(A72),'[1]Appendix 1'!J:J,"Protected")</f>
        <v>0</v>
      </c>
      <c r="M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30" t="str">
        <f ca="1">IFERROR(__xludf.DUMMYFUNCTION("""COMPUTED_VALUE"""),"POLAND")</f>
        <v>POLAND</v>
      </c>
      <c r="B73" s="31">
        <f ca="1">COUNTIF('[1]Appendix 1'!F:F,A73)</f>
        <v>1</v>
      </c>
      <c r="C73" s="1">
        <f ca="1">COUNTIFS('[1]Appendix 1'!F:F,A73,'[1]Appendix 1'!D:D,"P&amp;C")</f>
        <v>1</v>
      </c>
      <c r="D73" s="1">
        <f ca="1">COUNTIFS('[1]Appendix 1'!F:F,A73,'[1]Appendix 1'!D:D,"L&amp;H")</f>
        <v>0</v>
      </c>
      <c r="E73" s="31">
        <f ca="1">COUNTIFS('[1]Appendix 1'!F:F,A73,'[1]Appendix 1'!D:D,"Composite")</f>
        <v>0</v>
      </c>
      <c r="F73" s="1">
        <f ca="1">COUNTIFS('[1]Appendix 1'!F:F,A73,'[1]Appendix 1'!D:D,"Reinsurance")</f>
        <v>0</v>
      </c>
      <c r="G73" s="1">
        <f ca="1">COUNTIFS('[1]Appendix 1'!F:F,UPPER(A73),'[1]Appendix 1'!G:G,"1")</f>
        <v>0</v>
      </c>
      <c r="H73" s="1">
        <f ca="1">COUNTIFS('[1]Appendix 1'!F:F,UPPER(A73),'[1]Appendix 1'!G:G,"1")</f>
        <v>0</v>
      </c>
      <c r="I73" s="1">
        <f ca="1">COUNTIFS('[1]Appendix 1'!F:F,UPPER(A73),'[1]Appendix 1'!G:G,"1",'[1]Appendix 1'!D:D,"L&amp;H")</f>
        <v>0</v>
      </c>
      <c r="J73" s="1">
        <f ca="1">COUNTIFS('[1]Appendix 1'!D:D,"P&amp;C",'[1]Appendix 1'!F:F,UPPER(A73),'[1]Appendix 1'!J:J,"Protected")+COUNTIFS('[1]Appendix 1'!D:D,"P&amp;C, Reinsurance",'[1]Appendix 1'!F:F,UPPER(A73),'[1]Appendix 1'!J:J,"Protected")</f>
        <v>0</v>
      </c>
      <c r="K73" s="1">
        <f ca="1">COUNTIFS('[1]Appendix 1'!D:D,"L&amp;H",'[1]Appendix 1'!F:F,UPPER(A73),'[1]Appendix 1'!J:J,"Protected")</f>
        <v>0</v>
      </c>
      <c r="M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30" t="str">
        <f ca="1">IFERROR(__xludf.DUMMYFUNCTION("""COMPUTED_VALUE"""),"PERU")</f>
        <v>PERU</v>
      </c>
      <c r="B74" s="31">
        <f ca="1">COUNTIF('[1]Appendix 1'!F:F,A74)</f>
        <v>5</v>
      </c>
      <c r="C74" s="1">
        <f ca="1">COUNTIFS('[1]Appendix 1'!F:F,A74,'[1]Appendix 1'!D:D,"P&amp;C")</f>
        <v>3</v>
      </c>
      <c r="D74" s="1">
        <f ca="1">COUNTIFS('[1]Appendix 1'!F:F,A74,'[1]Appendix 1'!D:D,"L&amp;H")</f>
        <v>2</v>
      </c>
      <c r="E74" s="31">
        <f ca="1">COUNTIFS('[1]Appendix 1'!F:F,A74,'[1]Appendix 1'!D:D,"Composite")</f>
        <v>0</v>
      </c>
      <c r="F74" s="1">
        <f ca="1">COUNTIFS('[1]Appendix 1'!F:F,A74,'[1]Appendix 1'!D:D,"Reinsurance")</f>
        <v>0</v>
      </c>
      <c r="G74" s="1">
        <f ca="1">COUNTIFS('[1]Appendix 1'!F:F,UPPER(A74),'[1]Appendix 1'!G:G,"1")</f>
        <v>0</v>
      </c>
      <c r="H74" s="1">
        <f ca="1">COUNTIFS('[1]Appendix 1'!F:F,UPPER(A74),'[1]Appendix 1'!G:G,"1")</f>
        <v>0</v>
      </c>
      <c r="I74" s="1">
        <f ca="1">COUNTIFS('[1]Appendix 1'!F:F,UPPER(A74),'[1]Appendix 1'!G:G,"1",'[1]Appendix 1'!D:D,"L&amp;H")</f>
        <v>0</v>
      </c>
      <c r="J74" s="1">
        <f ca="1">COUNTIFS('[1]Appendix 1'!D:D,"P&amp;C",'[1]Appendix 1'!F:F,UPPER(A74),'[1]Appendix 1'!J:J,"Protected")+COUNTIFS('[1]Appendix 1'!D:D,"P&amp;C, Reinsurance",'[1]Appendix 1'!F:F,UPPER(A74),'[1]Appendix 1'!J:J,"Protected")</f>
        <v>0</v>
      </c>
      <c r="K74" s="1">
        <f ca="1">COUNTIFS('[1]Appendix 1'!D:D,"L&amp;H",'[1]Appendix 1'!F:F,UPPER(A74),'[1]Appendix 1'!J:J,"Protected")</f>
        <v>0</v>
      </c>
      <c r="M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A75" s="30" t="str">
        <f ca="1">IFERROR(__xludf.DUMMYFUNCTION("""COMPUTED_VALUE"""),"ROMANIA")</f>
        <v>ROMANIA</v>
      </c>
      <c r="B75" s="31">
        <f ca="1">COUNTIF('[1]Appendix 1'!F:F,A75)</f>
        <v>11</v>
      </c>
      <c r="C75" s="1">
        <f ca="1">COUNTIFS('[1]Appendix 1'!F:F,A75,'[1]Appendix 1'!D:D,"P&amp;C")</f>
        <v>8</v>
      </c>
      <c r="D75" s="1">
        <f ca="1">COUNTIFS('[1]Appendix 1'!F:F,A75,'[1]Appendix 1'!D:D,"L&amp;H")</f>
        <v>1</v>
      </c>
      <c r="E75" s="31">
        <f ca="1">COUNTIFS('[1]Appendix 1'!F:F,A75,'[1]Appendix 1'!D:D,"Composite")</f>
        <v>2</v>
      </c>
      <c r="F75" s="1">
        <f ca="1">COUNTIFS('[1]Appendix 1'!F:F,A75,'[1]Appendix 1'!D:D,"Reinsurance")</f>
        <v>0</v>
      </c>
      <c r="G75" s="1">
        <f ca="1">COUNTIFS('[1]Appendix 1'!F:F,UPPER(A75),'[1]Appendix 1'!G:G,"1")</f>
        <v>6</v>
      </c>
      <c r="H75" s="1">
        <f ca="1">COUNTIFS('[1]Appendix 1'!F:F,UPPER(A75),'[1]Appendix 1'!G:G,"1")</f>
        <v>6</v>
      </c>
      <c r="I75" s="1">
        <f ca="1">COUNTIFS('[1]Appendix 1'!F:F,UPPER(A75),'[1]Appendix 1'!G:G,"1",'[1]Appendix 1'!D:D,"L&amp;H")</f>
        <v>1</v>
      </c>
      <c r="J75" s="1">
        <f ca="1">COUNTIFS('[1]Appendix 1'!D:D,"P&amp;C",'[1]Appendix 1'!F:F,UPPER(A75),'[1]Appendix 1'!J:J,"Protected")+COUNTIFS('[1]Appendix 1'!D:D,"P&amp;C, Reinsurance",'[1]Appendix 1'!F:F,UPPER(A75),'[1]Appendix 1'!J:J,"Protected")</f>
        <v>8</v>
      </c>
      <c r="K75" s="1">
        <f ca="1">COUNTIFS('[1]Appendix 1'!D:D,"L&amp;H",'[1]Appendix 1'!F:F,UPPER(A75),'[1]Appendix 1'!J:J,"Protected")</f>
        <v>1</v>
      </c>
      <c r="M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30" t="str">
        <f ca="1">IFERROR(__xludf.DUMMYFUNCTION("""COMPUTED_VALUE"""),"RUSSIA")</f>
        <v>RUSSIA</v>
      </c>
      <c r="B76" s="31">
        <f ca="1">COUNTIF('[1]Appendix 1'!F:F,A76)</f>
        <v>117</v>
      </c>
      <c r="C76" s="1">
        <f ca="1">COUNTIFS('[1]Appendix 1'!F:F,A76,'[1]Appendix 1'!D:D,"P&amp;C")</f>
        <v>107</v>
      </c>
      <c r="D76" s="1">
        <f ca="1">COUNTIFS('[1]Appendix 1'!F:F,A76,'[1]Appendix 1'!D:D,"L&amp;H")</f>
        <v>6</v>
      </c>
      <c r="E76" s="31">
        <f ca="1">COUNTIFS('[1]Appendix 1'!F:F,A76,'[1]Appendix 1'!D:D,"Composite")</f>
        <v>0</v>
      </c>
      <c r="F76" s="1">
        <f ca="1">COUNTIFS('[1]Appendix 1'!F:F,A76,'[1]Appendix 1'!D:D,"Reinsurance")</f>
        <v>4</v>
      </c>
      <c r="G76" s="1">
        <f ca="1">COUNTIFS('[1]Appendix 1'!F:F,UPPER(A76),'[1]Appendix 1'!G:G,"1")</f>
        <v>115</v>
      </c>
      <c r="H76" s="1">
        <f ca="1">COUNTIFS('[1]Appendix 1'!F:F,UPPER(A76),'[1]Appendix 1'!G:G,"1")</f>
        <v>115</v>
      </c>
      <c r="I76" s="1">
        <f ca="1">COUNTIFS('[1]Appendix 1'!F:F,UPPER(A76),'[1]Appendix 1'!G:G,"1",'[1]Appendix 1'!D:D,"L&amp;H")</f>
        <v>6</v>
      </c>
      <c r="J76" s="1">
        <f ca="1">COUNTIFS('[1]Appendix 1'!D:D,"P&amp;C",'[1]Appendix 1'!F:F,UPPER(A76),'[1]Appendix 1'!J:J,"Protected")+COUNTIFS('[1]Appendix 1'!D:D,"P&amp;C, Reinsurance",'[1]Appendix 1'!F:F,UPPER(A76),'[1]Appendix 1'!J:J,"Protected")</f>
        <v>3</v>
      </c>
      <c r="K76" s="1">
        <f ca="1">COUNTIFS('[1]Appendix 1'!D:D,"L&amp;H",'[1]Appendix 1'!F:F,UPPER(A76),'[1]Appendix 1'!J:J,"Protected")</f>
        <v>3</v>
      </c>
      <c r="M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34" t="str">
        <f ca="1">IFERROR(__xludf.DUMMYFUNCTION("""COMPUTED_VALUE"""),"SAUDI ARABIA")</f>
        <v>SAUDI ARABIA</v>
      </c>
      <c r="B77" s="31">
        <f ca="1">COUNTIF('[1]Appendix 1'!F:F,A77)</f>
        <v>1</v>
      </c>
      <c r="C77" s="1">
        <f ca="1">COUNTIFS('[1]Appendix 1'!F:F,A77,'[1]Appendix 1'!D:D,"P&amp;C")</f>
        <v>1</v>
      </c>
      <c r="D77" s="1">
        <f ca="1">COUNTIFS('[1]Appendix 1'!F:F,A77,'[1]Appendix 1'!D:D,"L&amp;H")</f>
        <v>0</v>
      </c>
      <c r="E77" s="31">
        <f ca="1">COUNTIFS('[1]Appendix 1'!F:F,A77,'[1]Appendix 1'!D:D,"Composite")</f>
        <v>0</v>
      </c>
      <c r="F77" s="1">
        <f ca="1">COUNTIFS('[1]Appendix 1'!F:F,A77,'[1]Appendix 1'!D:D,"Reinsurance")</f>
        <v>0</v>
      </c>
      <c r="G77" s="1">
        <f ca="1">COUNTIFS('[1]Appendix 1'!F:F,UPPER(A77),'[1]Appendix 1'!G:G,"1")</f>
        <v>0</v>
      </c>
      <c r="H77" s="1">
        <f ca="1">COUNTIFS('[1]Appendix 1'!F:F,UPPER(A77),'[1]Appendix 1'!G:G,"1")</f>
        <v>0</v>
      </c>
      <c r="I77" s="1">
        <f ca="1">COUNTIFS('[1]Appendix 1'!F:F,UPPER(A77),'[1]Appendix 1'!G:G,"1",'[1]Appendix 1'!D:D,"L&amp;H")</f>
        <v>0</v>
      </c>
      <c r="J77" s="1">
        <f ca="1">COUNTIFS('[1]Appendix 1'!D:D,"P&amp;C",'[1]Appendix 1'!F:F,UPPER(A77),'[1]Appendix 1'!J:J,"Protected")+COUNTIFS('[1]Appendix 1'!D:D,"P&amp;C, Reinsurance",'[1]Appendix 1'!F:F,UPPER(A77),'[1]Appendix 1'!J:J,"Protected")</f>
        <v>0</v>
      </c>
      <c r="K77" s="1">
        <f ca="1">COUNTIFS('[1]Appendix 1'!D:D,"L&amp;H",'[1]Appendix 1'!F:F,UPPER(A77),'[1]Appendix 1'!J:J,"Protected")</f>
        <v>0</v>
      </c>
      <c r="M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30" t="str">
        <f ca="1">IFERROR(__xludf.DUMMYFUNCTION("""COMPUTED_VALUE"""),"SLOVAKIA")</f>
        <v>SLOVAKIA</v>
      </c>
      <c r="B78" s="31">
        <f ca="1">COUNTIF('[1]Appendix 1'!F:F,A78)</f>
        <v>2</v>
      </c>
      <c r="C78" s="1">
        <f ca="1">COUNTIFS('[1]Appendix 1'!F:F,A78,'[1]Appendix 1'!D:D,"P&amp;C")</f>
        <v>0</v>
      </c>
      <c r="D78" s="1">
        <f ca="1">COUNTIFS('[1]Appendix 1'!F:F,A78,'[1]Appendix 1'!D:D,"L&amp;H")</f>
        <v>2</v>
      </c>
      <c r="E78" s="31">
        <f ca="1">COUNTIFS('[1]Appendix 1'!F:F,A78,'[1]Appendix 1'!D:D,"Composite")</f>
        <v>0</v>
      </c>
      <c r="F78" s="1">
        <f ca="1">COUNTIFS('[1]Appendix 1'!F:F,A78,'[1]Appendix 1'!D:D,"Reinsurance")</f>
        <v>0</v>
      </c>
      <c r="G78" s="1">
        <f ca="1">COUNTIFS('[1]Appendix 1'!F:F,UPPER(A78),'[1]Appendix 1'!G:G,"1")</f>
        <v>0</v>
      </c>
      <c r="H78" s="1">
        <f ca="1">COUNTIFS('[1]Appendix 1'!F:F,UPPER(A78),'[1]Appendix 1'!G:G,"1")</f>
        <v>0</v>
      </c>
      <c r="I78" s="1">
        <f ca="1">COUNTIFS('[1]Appendix 1'!F:F,UPPER(A78),'[1]Appendix 1'!G:G,"1",'[1]Appendix 1'!D:D,"L&amp;H")</f>
        <v>0</v>
      </c>
      <c r="J78" s="1">
        <f ca="1">COUNTIFS('[1]Appendix 1'!D:D,"P&amp;C",'[1]Appendix 1'!F:F,UPPER(A78),'[1]Appendix 1'!J:J,"Protected")+COUNTIFS('[1]Appendix 1'!D:D,"P&amp;C, Reinsurance",'[1]Appendix 1'!F:F,UPPER(A78),'[1]Appendix 1'!J:J,"Protected")</f>
        <v>0</v>
      </c>
      <c r="K78" s="1">
        <f ca="1">COUNTIFS('[1]Appendix 1'!D:D,"L&amp;H",'[1]Appendix 1'!F:F,UPPER(A78),'[1]Appendix 1'!J:J,"Protected")</f>
        <v>0</v>
      </c>
      <c r="M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30" t="str">
        <f ca="1">IFERROR(__xludf.DUMMYFUNCTION("""COMPUTED_VALUE"""),"SLOVENIA")</f>
        <v>SLOVENIA</v>
      </c>
      <c r="B79" s="31">
        <f ca="1">COUNTIF('[1]Appendix 1'!F:F,A79)</f>
        <v>1</v>
      </c>
      <c r="C79" s="1">
        <f ca="1">COUNTIFS('[1]Appendix 1'!F:F,A79,'[1]Appendix 1'!D:D,"P&amp;C")</f>
        <v>1</v>
      </c>
      <c r="D79" s="1">
        <f ca="1">COUNTIFS('[1]Appendix 1'!F:F,A79,'[1]Appendix 1'!D:D,"L&amp;H")</f>
        <v>0</v>
      </c>
      <c r="E79" s="31">
        <f ca="1">COUNTIFS('[1]Appendix 1'!F:F,A79,'[1]Appendix 1'!D:D,"Composite")</f>
        <v>0</v>
      </c>
      <c r="F79" s="1">
        <f ca="1">COUNTIFS('[1]Appendix 1'!F:F,A79,'[1]Appendix 1'!D:D,"Reinsurance")</f>
        <v>0</v>
      </c>
      <c r="G79" s="1">
        <f ca="1">COUNTIFS('[1]Appendix 1'!F:F,UPPER(A79),'[1]Appendix 1'!G:G,"1")</f>
        <v>0</v>
      </c>
      <c r="H79" s="1">
        <f ca="1">COUNTIFS('[1]Appendix 1'!F:F,UPPER(A79),'[1]Appendix 1'!G:G,"1")</f>
        <v>0</v>
      </c>
      <c r="I79" s="1">
        <f ca="1">COUNTIFS('[1]Appendix 1'!F:F,UPPER(A79),'[1]Appendix 1'!G:G,"1",'[1]Appendix 1'!D:D,"L&amp;H")</f>
        <v>0</v>
      </c>
      <c r="J79" s="1">
        <f ca="1">COUNTIFS('[1]Appendix 1'!D:D,"P&amp;C",'[1]Appendix 1'!F:F,UPPER(A79),'[1]Appendix 1'!J:J,"Protected")+COUNTIFS('[1]Appendix 1'!D:D,"P&amp;C, Reinsurance",'[1]Appendix 1'!F:F,UPPER(A79),'[1]Appendix 1'!J:J,"Protected")</f>
        <v>0</v>
      </c>
      <c r="K79" s="1">
        <f ca="1">COUNTIFS('[1]Appendix 1'!D:D,"L&amp;H",'[1]Appendix 1'!F:F,UPPER(A79),'[1]Appendix 1'!J:J,"Protected")</f>
        <v>0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30" t="str">
        <f ca="1">IFERROR(__xludf.DUMMYFUNCTION("""COMPUTED_VALUE"""),"SOUTH AFRICA")</f>
        <v>SOUTH AFRICA</v>
      </c>
      <c r="B80" s="31">
        <f ca="1">COUNTIF('[1]Appendix 1'!F:F,A80)</f>
        <v>5</v>
      </c>
      <c r="C80" s="1">
        <f ca="1">COUNTIFS('[1]Appendix 1'!F:F,A80,'[1]Appendix 1'!D:D,"P&amp;C")</f>
        <v>5</v>
      </c>
      <c r="D80" s="1">
        <f ca="1">COUNTIFS('[1]Appendix 1'!F:F,A80,'[1]Appendix 1'!D:D,"L&amp;H")</f>
        <v>0</v>
      </c>
      <c r="E80" s="31">
        <f ca="1">COUNTIFS('[1]Appendix 1'!F:F,A80,'[1]Appendix 1'!D:D,"Composite")</f>
        <v>0</v>
      </c>
      <c r="F80" s="1">
        <f ca="1">COUNTIFS('[1]Appendix 1'!F:F,A80,'[1]Appendix 1'!D:D,"Reinsurance")</f>
        <v>0</v>
      </c>
      <c r="G80" s="1">
        <f ca="1">COUNTIFS('[1]Appendix 1'!F:F,UPPER(A80),'[1]Appendix 1'!G:G,"1")</f>
        <v>0</v>
      </c>
      <c r="H80" s="1">
        <f ca="1">COUNTIFS('[1]Appendix 1'!F:F,UPPER(A80),'[1]Appendix 1'!G:G,"1")</f>
        <v>0</v>
      </c>
      <c r="I80" s="1">
        <f ca="1">COUNTIFS('[1]Appendix 1'!F:F,UPPER(A80),'[1]Appendix 1'!G:G,"1",'[1]Appendix 1'!D:D,"L&amp;H")</f>
        <v>0</v>
      </c>
      <c r="J80" s="1">
        <f ca="1">COUNTIFS('[1]Appendix 1'!D:D,"P&amp;C",'[1]Appendix 1'!F:F,UPPER(A80),'[1]Appendix 1'!J:J,"Protected")+COUNTIFS('[1]Appendix 1'!D:D,"P&amp;C, Reinsurance",'[1]Appendix 1'!F:F,UPPER(A80),'[1]Appendix 1'!J:J,"Protected")</f>
        <v>0</v>
      </c>
      <c r="K80" s="1">
        <f ca="1">COUNTIFS('[1]Appendix 1'!D:D,"L&amp;H",'[1]Appendix 1'!F:F,UPPER(A80),'[1]Appendix 1'!J:J,"Protected")</f>
        <v>0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30" t="str">
        <f ca="1">IFERROR(__xludf.DUMMYFUNCTION("""COMPUTED_VALUE"""),"SPAIN")</f>
        <v>SPAIN</v>
      </c>
      <c r="B81" s="31">
        <f ca="1">COUNTIF('[1]Appendix 1'!F:F,A81)</f>
        <v>25</v>
      </c>
      <c r="C81" s="1">
        <f ca="1">COUNTIFS('[1]Appendix 1'!F:F,A81,'[1]Appendix 1'!D:D,"P&amp;C")</f>
        <v>7</v>
      </c>
      <c r="D81" s="1">
        <f ca="1">COUNTIFS('[1]Appendix 1'!F:F,A81,'[1]Appendix 1'!D:D,"L&amp;H")</f>
        <v>18</v>
      </c>
      <c r="E81" s="31">
        <f ca="1">COUNTIFS('[1]Appendix 1'!F:F,A81,'[1]Appendix 1'!D:D,"Composite")</f>
        <v>0</v>
      </c>
      <c r="F81" s="1">
        <f ca="1">COUNTIFS('[1]Appendix 1'!F:F,A81,'[1]Appendix 1'!D:D,"Reinsurance")</f>
        <v>0</v>
      </c>
      <c r="G81" s="1">
        <f ca="1">COUNTIFS('[1]Appendix 1'!F:F,UPPER(A81),'[1]Appendix 1'!G:G,"1")</f>
        <v>24</v>
      </c>
      <c r="H81" s="1">
        <f ca="1">COUNTIFS('[1]Appendix 1'!F:F,UPPER(A81),'[1]Appendix 1'!G:G,"1")</f>
        <v>24</v>
      </c>
      <c r="I81" s="1">
        <f ca="1">COUNTIFS('[1]Appendix 1'!F:F,UPPER(A81),'[1]Appendix 1'!G:G,"1",'[1]Appendix 1'!D:D,"L&amp;H")</f>
        <v>18</v>
      </c>
      <c r="J81" s="1">
        <f ca="1">COUNTIFS('[1]Appendix 1'!D:D,"P&amp;C",'[1]Appendix 1'!F:F,UPPER(A81),'[1]Appendix 1'!J:J,"Protected")+COUNTIFS('[1]Appendix 1'!D:D,"P&amp;C, Reinsurance",'[1]Appendix 1'!F:F,UPPER(A81),'[1]Appendix 1'!J:J,"Protected")</f>
        <v>7</v>
      </c>
      <c r="K81" s="1">
        <f ca="1">COUNTIFS('[1]Appendix 1'!D:D,"L&amp;H",'[1]Appendix 1'!F:F,UPPER(A81),'[1]Appendix 1'!J:J,"Protected")</f>
        <v>18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30" t="str">
        <f ca="1">IFERROR(__xludf.DUMMYFUNCTION("""COMPUTED_VALUE"""),"SRI LANKA")</f>
        <v>SRI LANKA</v>
      </c>
      <c r="B82" s="31">
        <f ca="1">COUNTIF('[1]Appendix 1'!F:F,A82)</f>
        <v>1</v>
      </c>
      <c r="C82" s="1">
        <f ca="1">COUNTIFS('[1]Appendix 1'!F:F,A82,'[1]Appendix 1'!D:D,"P&amp;C")</f>
        <v>1</v>
      </c>
      <c r="D82" s="1">
        <f ca="1">COUNTIFS('[1]Appendix 1'!F:F,A82,'[1]Appendix 1'!D:D,"L&amp;H")</f>
        <v>0</v>
      </c>
      <c r="E82" s="31">
        <f ca="1">COUNTIFS('[1]Appendix 1'!F:F,A82,'[1]Appendix 1'!D:D,"Composite")</f>
        <v>0</v>
      </c>
      <c r="F82" s="1">
        <f ca="1">COUNTIFS('[1]Appendix 1'!F:F,A82,'[1]Appendix 1'!D:D,"Reinsurance")</f>
        <v>0</v>
      </c>
      <c r="G82" s="1">
        <f ca="1">COUNTIFS('[1]Appendix 1'!F:F,UPPER(A82),'[1]Appendix 1'!G:G,"1")</f>
        <v>0</v>
      </c>
      <c r="H82" s="1">
        <f ca="1">COUNTIFS('[1]Appendix 1'!F:F,UPPER(A82),'[1]Appendix 1'!G:G,"1")</f>
        <v>0</v>
      </c>
      <c r="I82" s="1">
        <f ca="1">COUNTIFS('[1]Appendix 1'!F:F,UPPER(A82),'[1]Appendix 1'!G:G,"1",'[1]Appendix 1'!D:D,"L&amp;H")</f>
        <v>0</v>
      </c>
      <c r="J82" s="1">
        <f ca="1">COUNTIFS('[1]Appendix 1'!D:D,"P&amp;C",'[1]Appendix 1'!F:F,UPPER(A82),'[1]Appendix 1'!J:J,"Protected")+COUNTIFS('[1]Appendix 1'!D:D,"P&amp;C, Reinsurance",'[1]Appendix 1'!F:F,UPPER(A82),'[1]Appendix 1'!J:J,"Protected")</f>
        <v>0</v>
      </c>
      <c r="K82" s="1">
        <f ca="1">COUNTIFS('[1]Appendix 1'!D:D,"L&amp;H",'[1]Appendix 1'!F:F,UPPER(A82),'[1]Appendix 1'!J:J,"Protected")</f>
        <v>0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30" t="str">
        <f ca="1">IFERROR(__xludf.DUMMYFUNCTION("""COMPUTED_VALUE"""),"SURINAME")</f>
        <v>SURINAME</v>
      </c>
      <c r="B83" s="31">
        <f ca="1">COUNTIF('[1]Appendix 1'!F:F,A83)</f>
        <v>1</v>
      </c>
      <c r="C83" s="1">
        <f ca="1">COUNTIFS('[1]Appendix 1'!F:F,A83,'[1]Appendix 1'!D:D,"P&amp;C")</f>
        <v>0</v>
      </c>
      <c r="D83" s="1">
        <f ca="1">COUNTIFS('[1]Appendix 1'!F:F,A83,'[1]Appendix 1'!D:D,"L&amp;H")</f>
        <v>1</v>
      </c>
      <c r="E83" s="31">
        <f ca="1">COUNTIFS('[1]Appendix 1'!F:F,A83,'[1]Appendix 1'!D:D,"Composite")</f>
        <v>0</v>
      </c>
      <c r="F83" s="1">
        <f ca="1">COUNTIFS('[1]Appendix 1'!F:F,A83,'[1]Appendix 1'!D:D,"Reinsurance")</f>
        <v>0</v>
      </c>
      <c r="G83" s="1">
        <f ca="1">COUNTIFS('[1]Appendix 1'!F:F,UPPER(A83),'[1]Appendix 1'!G:G,"1")</f>
        <v>0</v>
      </c>
      <c r="H83" s="1">
        <f ca="1">COUNTIFS('[1]Appendix 1'!F:F,UPPER(A83),'[1]Appendix 1'!G:G,"1")</f>
        <v>0</v>
      </c>
      <c r="I83" s="1">
        <f ca="1">COUNTIFS('[1]Appendix 1'!F:F,UPPER(A83),'[1]Appendix 1'!G:G,"1",'[1]Appendix 1'!D:D,"L&amp;H")</f>
        <v>0</v>
      </c>
      <c r="J83" s="1">
        <f ca="1">COUNTIFS('[1]Appendix 1'!D:D,"P&amp;C",'[1]Appendix 1'!F:F,UPPER(A83),'[1]Appendix 1'!J:J,"Protected")+COUNTIFS('[1]Appendix 1'!D:D,"P&amp;C, Reinsurance",'[1]Appendix 1'!F:F,UPPER(A83),'[1]Appendix 1'!J:J,"Protected")</f>
        <v>0</v>
      </c>
      <c r="K83" s="1">
        <f ca="1">COUNTIFS('[1]Appendix 1'!D:D,"L&amp;H",'[1]Appendix 1'!F:F,UPPER(A83),'[1]Appendix 1'!J:J,"Protected")</f>
        <v>0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30" t="str">
        <f ca="1">IFERROR(__xludf.DUMMYFUNCTION("""COMPUTED_VALUE"""),"SWEDEN")</f>
        <v>SWEDEN</v>
      </c>
      <c r="B84" s="31">
        <f ca="1">COUNTIF('[1]Appendix 1'!F:F,A84)</f>
        <v>1</v>
      </c>
      <c r="C84" s="1">
        <f ca="1">COUNTIFS('[1]Appendix 1'!F:F,A84,'[1]Appendix 1'!D:D,"P&amp;C")</f>
        <v>0</v>
      </c>
      <c r="D84" s="1">
        <f ca="1">COUNTIFS('[1]Appendix 1'!F:F,A84,'[1]Appendix 1'!D:D,"L&amp;H")</f>
        <v>0</v>
      </c>
      <c r="E84" s="31">
        <f ca="1">COUNTIFS('[1]Appendix 1'!F:F,A84,'[1]Appendix 1'!D:D,"Composite")</f>
        <v>0</v>
      </c>
      <c r="F84" s="1">
        <f ca="1">COUNTIFS('[1]Appendix 1'!F:F,A84,'[1]Appendix 1'!D:D,"Reinsurance")</f>
        <v>1</v>
      </c>
      <c r="G84" s="1">
        <f ca="1">COUNTIFS('[1]Appendix 1'!F:F,UPPER(A84),'[1]Appendix 1'!G:G,"1")</f>
        <v>0</v>
      </c>
      <c r="H84" s="1">
        <f ca="1">COUNTIFS('[1]Appendix 1'!F:F,UPPER(A84),'[1]Appendix 1'!G:G,"1")</f>
        <v>0</v>
      </c>
      <c r="I84" s="1">
        <f ca="1">COUNTIFS('[1]Appendix 1'!F:F,UPPER(A84),'[1]Appendix 1'!G:G,"1",'[1]Appendix 1'!D:D,"L&amp;H")</f>
        <v>0</v>
      </c>
      <c r="J84" s="1">
        <f ca="1">COUNTIFS('[1]Appendix 1'!D:D,"P&amp;C",'[1]Appendix 1'!F:F,UPPER(A84),'[1]Appendix 1'!J:J,"Protected")+COUNTIFS('[1]Appendix 1'!D:D,"P&amp;C, Reinsurance",'[1]Appendix 1'!F:F,UPPER(A84),'[1]Appendix 1'!J:J,"Protected")</f>
        <v>0</v>
      </c>
      <c r="K84" s="1">
        <f ca="1">COUNTIFS('[1]Appendix 1'!D:D,"L&amp;H",'[1]Appendix 1'!F:F,UPPER(A84),'[1]Appendix 1'!J:J,"Protected")</f>
        <v>0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30" t="str">
        <f ca="1">IFERROR(__xludf.DUMMYFUNCTION("""COMPUTED_VALUE"""),"SWITZERLAND")</f>
        <v>SWITZERLAND</v>
      </c>
      <c r="B85" s="31">
        <f ca="1">COUNTIF('[1]Appendix 1'!F:F,A85)</f>
        <v>3</v>
      </c>
      <c r="C85" s="1">
        <f ca="1">COUNTIFS('[1]Appendix 1'!F:F,A85,'[1]Appendix 1'!D:D,"P&amp;C")</f>
        <v>0</v>
      </c>
      <c r="D85" s="1">
        <f ca="1">COUNTIFS('[1]Appendix 1'!F:F,A85,'[1]Appendix 1'!D:D,"L&amp;H")</f>
        <v>1</v>
      </c>
      <c r="E85" s="31">
        <f ca="1">COUNTIFS('[1]Appendix 1'!F:F,A85,'[1]Appendix 1'!D:D,"Composite")</f>
        <v>0</v>
      </c>
      <c r="F85" s="1">
        <f ca="1">COUNTIFS('[1]Appendix 1'!F:F,A85,'[1]Appendix 1'!D:D,"Reinsurance")</f>
        <v>2</v>
      </c>
      <c r="G85" s="1">
        <f ca="1">COUNTIFS('[1]Appendix 1'!F:F,UPPER(A85),'[1]Appendix 1'!G:G,"1")</f>
        <v>0</v>
      </c>
      <c r="H85" s="1">
        <f ca="1">COUNTIFS('[1]Appendix 1'!F:F,UPPER(A85),'[1]Appendix 1'!G:G,"1")</f>
        <v>0</v>
      </c>
      <c r="I85" s="1">
        <f ca="1">COUNTIFS('[1]Appendix 1'!F:F,UPPER(A85),'[1]Appendix 1'!G:G,"1",'[1]Appendix 1'!D:D,"L&amp;H")</f>
        <v>0</v>
      </c>
      <c r="J85" s="1">
        <f ca="1">COUNTIFS('[1]Appendix 1'!D:D,"P&amp;C",'[1]Appendix 1'!F:F,UPPER(A85),'[1]Appendix 1'!J:J,"Protected")+COUNTIFS('[1]Appendix 1'!D:D,"P&amp;C, Reinsurance",'[1]Appendix 1'!F:F,UPPER(A85),'[1]Appendix 1'!J:J,"Protected")</f>
        <v>0</v>
      </c>
      <c r="K85" s="1">
        <f ca="1">COUNTIFS('[1]Appendix 1'!D:D,"L&amp;H",'[1]Appendix 1'!F:F,UPPER(A85),'[1]Appendix 1'!J:J,"Protected")</f>
        <v>0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30" t="str">
        <f ca="1">IFERROR(__xludf.DUMMYFUNCTION("""COMPUTED_VALUE"""),"TANZANIA")</f>
        <v>TANZANIA</v>
      </c>
      <c r="B86" s="31">
        <f ca="1">COUNTIF('[1]Appendix 1'!F:F,A86)</f>
        <v>1</v>
      </c>
      <c r="C86" s="1">
        <f ca="1">COUNTIFS('[1]Appendix 1'!F:F,A86,'[1]Appendix 1'!D:D,"P&amp;C")</f>
        <v>1</v>
      </c>
      <c r="D86" s="1">
        <f ca="1">COUNTIFS('[1]Appendix 1'!F:F,A86,'[1]Appendix 1'!D:D,"L&amp;H")</f>
        <v>0</v>
      </c>
      <c r="E86" s="31">
        <f ca="1">COUNTIFS('[1]Appendix 1'!F:F,A86,'[1]Appendix 1'!D:D,"Composite")</f>
        <v>0</v>
      </c>
      <c r="F86" s="1">
        <f ca="1">COUNTIFS('[1]Appendix 1'!F:F,A86,'[1]Appendix 1'!D:D,"Reinsurance")</f>
        <v>0</v>
      </c>
      <c r="G86" s="1">
        <f ca="1">COUNTIFS('[1]Appendix 1'!F:F,UPPER(A86),'[1]Appendix 1'!G:G,"1")</f>
        <v>0</v>
      </c>
      <c r="H86" s="1">
        <f ca="1">COUNTIFS('[1]Appendix 1'!F:F,UPPER(A86),'[1]Appendix 1'!G:G,"1")</f>
        <v>0</v>
      </c>
      <c r="I86" s="1">
        <f ca="1">COUNTIFS('[1]Appendix 1'!F:F,UPPER(A86),'[1]Appendix 1'!G:G,"1",'[1]Appendix 1'!D:D,"L&amp;H")</f>
        <v>0</v>
      </c>
      <c r="J86" s="1">
        <f ca="1">COUNTIFS('[1]Appendix 1'!D:D,"P&amp;C",'[1]Appendix 1'!F:F,UPPER(A86),'[1]Appendix 1'!J:J,"Protected")+COUNTIFS('[1]Appendix 1'!D:D,"P&amp;C, Reinsurance",'[1]Appendix 1'!F:F,UPPER(A86),'[1]Appendix 1'!J:J,"Protected")</f>
        <v>0</v>
      </c>
      <c r="K86" s="1">
        <f ca="1">COUNTIFS('[1]Appendix 1'!D:D,"L&amp;H",'[1]Appendix 1'!F:F,UPPER(A86),'[1]Appendix 1'!J:J,"Protected")</f>
        <v>0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 x14ac:dyDescent="0.2">
      <c r="A87" s="30" t="str">
        <f ca="1">IFERROR(__xludf.DUMMYFUNCTION("""COMPUTED_VALUE"""),"THAILAND")</f>
        <v>THAILAND</v>
      </c>
      <c r="B87" s="31">
        <f ca="1">COUNTIF('[1]Appendix 1'!F:F,A87)</f>
        <v>12</v>
      </c>
      <c r="C87" s="1">
        <f ca="1">COUNTIFS('[1]Appendix 1'!F:F,A87,'[1]Appendix 1'!D:D,"P&amp;C")</f>
        <v>12</v>
      </c>
      <c r="D87" s="1">
        <f ca="1">COUNTIFS('[1]Appendix 1'!F:F,A87,'[1]Appendix 1'!D:D,"L&amp;H")</f>
        <v>0</v>
      </c>
      <c r="E87" s="31">
        <f ca="1">COUNTIFS('[1]Appendix 1'!F:F,A87,'[1]Appendix 1'!D:D,"Composite")</f>
        <v>0</v>
      </c>
      <c r="F87" s="1">
        <f ca="1">COUNTIFS('[1]Appendix 1'!F:F,A87,'[1]Appendix 1'!D:D,"Reinsurance")</f>
        <v>0</v>
      </c>
      <c r="G87" s="1">
        <f ca="1">COUNTIFS('[1]Appendix 1'!F:F,UPPER(A87),'[1]Appendix 1'!G:G,"1")</f>
        <v>11</v>
      </c>
      <c r="H87" s="1">
        <f ca="1">COUNTIFS('[1]Appendix 1'!F:F,UPPER(A87),'[1]Appendix 1'!G:G,"1")</f>
        <v>11</v>
      </c>
      <c r="I87" s="1">
        <f ca="1">COUNTIFS('[1]Appendix 1'!F:F,UPPER(A87),'[1]Appendix 1'!G:G,"1",'[1]Appendix 1'!D:D,"L&amp;H")</f>
        <v>0</v>
      </c>
      <c r="J87" s="1">
        <f ca="1">COUNTIFS('[1]Appendix 1'!D:D,"P&amp;C",'[1]Appendix 1'!F:F,UPPER(A87),'[1]Appendix 1'!J:J,"Protected")+COUNTIFS('[1]Appendix 1'!D:D,"P&amp;C, Reinsurance",'[1]Appendix 1'!F:F,UPPER(A87),'[1]Appendix 1'!J:J,"Protected")</f>
        <v>12</v>
      </c>
      <c r="K87" s="1">
        <f ca="1">COUNTIFS('[1]Appendix 1'!D:D,"L&amp;H",'[1]Appendix 1'!F:F,UPPER(A87),'[1]Appendix 1'!J:J,"Protected")</f>
        <v>0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30" t="str">
        <f ca="1">IFERROR(__xludf.DUMMYFUNCTION("""COMPUTED_VALUE"""),"TOGO")</f>
        <v>TOGO</v>
      </c>
      <c r="B88" s="31">
        <f ca="1">COUNTIF('[1]Appendix 1'!F:F,A88)</f>
        <v>1</v>
      </c>
      <c r="C88" s="1">
        <f ca="1">COUNTIFS('[1]Appendix 1'!F:F,A88,'[1]Appendix 1'!D:D,"P&amp;C")</f>
        <v>1</v>
      </c>
      <c r="D88" s="1">
        <f ca="1">COUNTIFS('[1]Appendix 1'!F:F,A88,'[1]Appendix 1'!D:D,"L&amp;H")</f>
        <v>0</v>
      </c>
      <c r="E88" s="31">
        <f ca="1">COUNTIFS('[1]Appendix 1'!F:F,A88,'[1]Appendix 1'!D:D,"Composite")</f>
        <v>0</v>
      </c>
      <c r="F88" s="1">
        <f ca="1">COUNTIFS('[1]Appendix 1'!F:F,A88,'[1]Appendix 1'!D:D,"Reinsurance")</f>
        <v>0</v>
      </c>
      <c r="G88" s="1">
        <f ca="1">COUNTIFS('[1]Appendix 1'!F:F,UPPER(A88),'[1]Appendix 1'!G:G,"1")</f>
        <v>0</v>
      </c>
      <c r="H88" s="1">
        <f ca="1">COUNTIFS('[1]Appendix 1'!F:F,UPPER(A88),'[1]Appendix 1'!G:G,"1")</f>
        <v>0</v>
      </c>
      <c r="I88" s="1">
        <f ca="1">COUNTIFS('[1]Appendix 1'!F:F,UPPER(A88),'[1]Appendix 1'!G:G,"1",'[1]Appendix 1'!D:D,"L&amp;H")</f>
        <v>0</v>
      </c>
      <c r="J88" s="1">
        <f ca="1">COUNTIFS('[1]Appendix 1'!D:D,"P&amp;C",'[1]Appendix 1'!F:F,UPPER(A88),'[1]Appendix 1'!J:J,"Protected")+COUNTIFS('[1]Appendix 1'!D:D,"P&amp;C, Reinsurance",'[1]Appendix 1'!F:F,UPPER(A88),'[1]Appendix 1'!J:J,"Protected")</f>
        <v>0</v>
      </c>
      <c r="K88" s="1">
        <f ca="1">COUNTIFS('[1]Appendix 1'!D:D,"L&amp;H",'[1]Appendix 1'!F:F,UPPER(A88),'[1]Appendix 1'!J:J,"Protected")</f>
        <v>0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30" t="str">
        <f ca="1">IFERROR(__xludf.DUMMYFUNCTION("""COMPUTED_VALUE"""),"TRINIDAD AND TOBAGO")</f>
        <v>TRINIDAD AND TOBAGO</v>
      </c>
      <c r="B89" s="31">
        <f ca="1">COUNTIF('[1]Appendix 1'!F:F,A89)</f>
        <v>10</v>
      </c>
      <c r="C89" s="1">
        <f ca="1">COUNTIFS('[1]Appendix 1'!F:F,A89,'[1]Appendix 1'!D:D,"P&amp;C")</f>
        <v>9</v>
      </c>
      <c r="D89" s="1">
        <f ca="1">COUNTIFS('[1]Appendix 1'!F:F,A89,'[1]Appendix 1'!D:D,"L&amp;H")</f>
        <v>1</v>
      </c>
      <c r="E89" s="31">
        <f ca="1">COUNTIFS('[1]Appendix 1'!F:F,A89,'[1]Appendix 1'!D:D,"Composite")</f>
        <v>0</v>
      </c>
      <c r="F89" s="1">
        <f ca="1">COUNTIFS('[1]Appendix 1'!F:F,A89,'[1]Appendix 1'!D:D,"Reinsurance")</f>
        <v>0</v>
      </c>
      <c r="G89" s="1">
        <f ca="1">COUNTIFS('[1]Appendix 1'!F:F,UPPER(A89),'[1]Appendix 1'!G:G,"1")</f>
        <v>0</v>
      </c>
      <c r="H89" s="1">
        <f ca="1">COUNTIFS('[1]Appendix 1'!F:F,UPPER(A89),'[1]Appendix 1'!G:G,"1")</f>
        <v>0</v>
      </c>
      <c r="I89" s="1">
        <f ca="1">COUNTIFS('[1]Appendix 1'!F:F,UPPER(A89),'[1]Appendix 1'!G:G,"1",'[1]Appendix 1'!D:D,"L&amp;H")</f>
        <v>0</v>
      </c>
      <c r="J89" s="1">
        <f ca="1">COUNTIFS('[1]Appendix 1'!D:D,"P&amp;C",'[1]Appendix 1'!F:F,UPPER(A89),'[1]Appendix 1'!J:J,"Protected")+COUNTIFS('[1]Appendix 1'!D:D,"P&amp;C, Reinsurance",'[1]Appendix 1'!F:F,UPPER(A89),'[1]Appendix 1'!J:J,"Protected")</f>
        <v>0</v>
      </c>
      <c r="K89" s="1">
        <f ca="1">COUNTIFS('[1]Appendix 1'!D:D,"L&amp;H",'[1]Appendix 1'!F:F,UPPER(A89),'[1]Appendix 1'!J:J,"Protected")</f>
        <v>0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30" t="str">
        <f ca="1">IFERROR(__xludf.DUMMYFUNCTION("""COMPUTED_VALUE"""),"TÜRKIYE")</f>
        <v>TÜRKIYE</v>
      </c>
      <c r="B90" s="31">
        <f ca="1">COUNTIF('[1]Appendix 1'!F:F,A90)</f>
        <v>2</v>
      </c>
      <c r="C90" s="1">
        <f ca="1">COUNTIFS('[1]Appendix 1'!F:F,A90,'[1]Appendix 1'!D:D,"P&amp;C")</f>
        <v>2</v>
      </c>
      <c r="D90" s="1">
        <f ca="1">COUNTIFS('[1]Appendix 1'!F:F,A90,'[1]Appendix 1'!D:D,"L&amp;H")</f>
        <v>0</v>
      </c>
      <c r="E90" s="31">
        <f ca="1">COUNTIFS('[1]Appendix 1'!F:F,A90,'[1]Appendix 1'!D:D,"Composite")</f>
        <v>0</v>
      </c>
      <c r="F90" s="1">
        <f ca="1">COUNTIFS('[1]Appendix 1'!F:F,A90,'[1]Appendix 1'!D:D,"Reinsurance")</f>
        <v>0</v>
      </c>
      <c r="G90" s="1">
        <f ca="1">COUNTIFS('[1]Appendix 1'!F:F,UPPER(A90),'[1]Appendix 1'!G:G,"1")</f>
        <v>0</v>
      </c>
      <c r="H90" s="1">
        <f ca="1">COUNTIFS('[1]Appendix 1'!F:F,UPPER(A90),'[1]Appendix 1'!G:G,"1")</f>
        <v>0</v>
      </c>
      <c r="I90" s="1">
        <f ca="1">COUNTIFS('[1]Appendix 1'!F:F,UPPER(A90),'[1]Appendix 1'!G:G,"1",'[1]Appendix 1'!D:D,"L&amp;H")</f>
        <v>0</v>
      </c>
      <c r="J90" s="1">
        <f ca="1">COUNTIFS('[1]Appendix 1'!D:D,"P&amp;C",'[1]Appendix 1'!F:F,UPPER(A90),'[1]Appendix 1'!J:J,"Protected")+COUNTIFS('[1]Appendix 1'!D:D,"P&amp;C, Reinsurance",'[1]Appendix 1'!F:F,UPPER(A90),'[1]Appendix 1'!J:J,"Protected")</f>
        <v>0</v>
      </c>
      <c r="K90" s="1">
        <f ca="1">COUNTIFS('[1]Appendix 1'!D:D,"L&amp;H",'[1]Appendix 1'!F:F,UPPER(A90),'[1]Appendix 1'!J:J,"Protected")</f>
        <v>0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30" t="str">
        <f ca="1">IFERROR(__xludf.DUMMYFUNCTION("""COMPUTED_VALUE"""),"TURKS AND CAICOS ISLANDS")</f>
        <v>TURKS AND CAICOS ISLANDS</v>
      </c>
      <c r="B91" s="31">
        <f ca="1">COUNTIF('[1]Appendix 1'!F:F,A91)</f>
        <v>1</v>
      </c>
      <c r="C91" s="1">
        <f ca="1">COUNTIFS('[1]Appendix 1'!F:F,A91,'[1]Appendix 1'!D:D,"P&amp;C")</f>
        <v>0</v>
      </c>
      <c r="D91" s="1">
        <f ca="1">COUNTIFS('[1]Appendix 1'!F:F,A91,'[1]Appendix 1'!D:D,"L&amp;H")</f>
        <v>1</v>
      </c>
      <c r="E91" s="31">
        <f ca="1">COUNTIFS('[1]Appendix 1'!F:F,A91,'[1]Appendix 1'!D:D,"Composite")</f>
        <v>0</v>
      </c>
      <c r="F91" s="1">
        <f ca="1">COUNTIFS('[1]Appendix 1'!F:F,A91,'[1]Appendix 1'!D:D,"Reinsurance")</f>
        <v>0</v>
      </c>
      <c r="G91" s="1">
        <f ca="1">COUNTIFS('[1]Appendix 1'!F:F,UPPER(A91),'[1]Appendix 1'!G:G,"1")</f>
        <v>0</v>
      </c>
      <c r="H91" s="1">
        <f ca="1">COUNTIFS('[1]Appendix 1'!F:F,UPPER(A91),'[1]Appendix 1'!G:G,"1")</f>
        <v>0</v>
      </c>
      <c r="I91" s="1">
        <f ca="1">COUNTIFS('[1]Appendix 1'!F:F,UPPER(A91),'[1]Appendix 1'!G:G,"1",'[1]Appendix 1'!D:D,"L&amp;H")</f>
        <v>0</v>
      </c>
      <c r="J91" s="1">
        <f ca="1">COUNTIFS('[1]Appendix 1'!D:D,"P&amp;C",'[1]Appendix 1'!F:F,UPPER(A91),'[1]Appendix 1'!J:J,"Protected")+COUNTIFS('[1]Appendix 1'!D:D,"P&amp;C, Reinsurance",'[1]Appendix 1'!F:F,UPPER(A91),'[1]Appendix 1'!J:J,"Protected")</f>
        <v>0</v>
      </c>
      <c r="K91" s="1">
        <f ca="1">COUNTIFS('[1]Appendix 1'!D:D,"L&amp;H",'[1]Appendix 1'!F:F,UPPER(A91),'[1]Appendix 1'!J:J,"Protected")</f>
        <v>0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30" t="str">
        <f ca="1">IFERROR(__xludf.DUMMYFUNCTION("""COMPUTED_VALUE"""),"UGANDA")</f>
        <v>UGANDA</v>
      </c>
      <c r="B92" s="31">
        <f ca="1">COUNTIF('[1]Appendix 1'!F:F,A92)</f>
        <v>5</v>
      </c>
      <c r="C92" s="1">
        <f ca="1">COUNTIFS('[1]Appendix 1'!F:F,A92,'[1]Appendix 1'!D:D,"P&amp;C")</f>
        <v>4</v>
      </c>
      <c r="D92" s="1">
        <f ca="1">COUNTIFS('[1]Appendix 1'!F:F,A92,'[1]Appendix 1'!D:D,"L&amp;H")</f>
        <v>1</v>
      </c>
      <c r="E92" s="31">
        <f ca="1">COUNTIFS('[1]Appendix 1'!F:F,A92,'[1]Appendix 1'!D:D,"Composite")</f>
        <v>0</v>
      </c>
      <c r="F92" s="1">
        <f ca="1">COUNTIFS('[1]Appendix 1'!F:F,A92,'[1]Appendix 1'!D:D,"Reinsurance")</f>
        <v>0</v>
      </c>
      <c r="G92" s="1">
        <f ca="1">COUNTIFS('[1]Appendix 1'!F:F,UPPER(A92),'[1]Appendix 1'!G:G,"1")</f>
        <v>0</v>
      </c>
      <c r="H92" s="1">
        <f ca="1">COUNTIFS('[1]Appendix 1'!F:F,UPPER(A92),'[1]Appendix 1'!G:G,"1")</f>
        <v>0</v>
      </c>
      <c r="I92" s="1">
        <f ca="1">COUNTIFS('[1]Appendix 1'!F:F,UPPER(A92),'[1]Appendix 1'!G:G,"1",'[1]Appendix 1'!D:D,"L&amp;H")</f>
        <v>0</v>
      </c>
      <c r="J92" s="1">
        <f ca="1">COUNTIFS('[1]Appendix 1'!D:D,"P&amp;C",'[1]Appendix 1'!F:F,UPPER(A92),'[1]Appendix 1'!J:J,"Protected")+COUNTIFS('[1]Appendix 1'!D:D,"P&amp;C, Reinsurance",'[1]Appendix 1'!F:F,UPPER(A92),'[1]Appendix 1'!J:J,"Protected")</f>
        <v>0</v>
      </c>
      <c r="K92" s="1">
        <f ca="1">COUNTIFS('[1]Appendix 1'!D:D,"L&amp;H",'[1]Appendix 1'!F:F,UPPER(A92),'[1]Appendix 1'!J:J,"Protected")</f>
        <v>0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30" t="str">
        <f ca="1">IFERROR(__xludf.DUMMYFUNCTION("""COMPUTED_VALUE"""),"UKRAINE")</f>
        <v>UKRAINE</v>
      </c>
      <c r="B93" s="31">
        <f ca="1">COUNTIF('[1]Appendix 1'!F:F,A93)</f>
        <v>4</v>
      </c>
      <c r="C93" s="1">
        <f ca="1">COUNTIFS('[1]Appendix 1'!F:F,A93,'[1]Appendix 1'!D:D,"P&amp;C")</f>
        <v>4</v>
      </c>
      <c r="D93" s="1">
        <f ca="1">COUNTIFS('[1]Appendix 1'!F:F,A93,'[1]Appendix 1'!D:D,"L&amp;H")</f>
        <v>0</v>
      </c>
      <c r="E93" s="31">
        <f ca="1">COUNTIFS('[1]Appendix 1'!F:F,A93,'[1]Appendix 1'!D:D,"Composite")</f>
        <v>0</v>
      </c>
      <c r="F93" s="1">
        <f ca="1">COUNTIFS('[1]Appendix 1'!F:F,A93,'[1]Appendix 1'!D:D,"Reinsurance")</f>
        <v>0</v>
      </c>
      <c r="G93" s="1">
        <f ca="1">COUNTIFS('[1]Appendix 1'!F:F,UPPER(A93),'[1]Appendix 1'!G:G,"1")</f>
        <v>0</v>
      </c>
      <c r="H93" s="1">
        <f ca="1">COUNTIFS('[1]Appendix 1'!F:F,UPPER(A93),'[1]Appendix 1'!G:G,"1")</f>
        <v>0</v>
      </c>
      <c r="I93" s="1">
        <f ca="1">COUNTIFS('[1]Appendix 1'!F:F,UPPER(A93),'[1]Appendix 1'!G:G,"1",'[1]Appendix 1'!D:D,"L&amp;H")</f>
        <v>0</v>
      </c>
      <c r="J93" s="1">
        <f ca="1">COUNTIFS('[1]Appendix 1'!D:D,"P&amp;C",'[1]Appendix 1'!F:F,UPPER(A93),'[1]Appendix 1'!J:J,"Protected")+COUNTIFS('[1]Appendix 1'!D:D,"P&amp;C, Reinsurance",'[1]Appendix 1'!F:F,UPPER(A93),'[1]Appendix 1'!J:J,"Protected")</f>
        <v>0</v>
      </c>
      <c r="K93" s="1">
        <f ca="1">COUNTIFS('[1]Appendix 1'!D:D,"L&amp;H",'[1]Appendix 1'!F:F,UPPER(A93),'[1]Appendix 1'!J:J,"Protected")</f>
        <v>0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30" t="str">
        <f ca="1">IFERROR(__xludf.DUMMYFUNCTION("""COMPUTED_VALUE"""),"UNITED ARAB EMIRATES")</f>
        <v>UNITED ARAB EMIRATES</v>
      </c>
      <c r="B94" s="31">
        <f ca="1">COUNTIF('[1]Appendix 1'!F:F,A94)</f>
        <v>4</v>
      </c>
      <c r="C94" s="1">
        <f ca="1">COUNTIFS('[1]Appendix 1'!F:F,A94,'[1]Appendix 1'!D:D,"P&amp;C")</f>
        <v>3</v>
      </c>
      <c r="D94" s="1">
        <f ca="1">COUNTIFS('[1]Appendix 1'!F:F,A94,'[1]Appendix 1'!D:D,"L&amp;H")</f>
        <v>1</v>
      </c>
      <c r="E94" s="31">
        <f ca="1">COUNTIFS('[1]Appendix 1'!F:F,A94,'[1]Appendix 1'!D:D,"Composite")</f>
        <v>0</v>
      </c>
      <c r="F94" s="1">
        <f ca="1">COUNTIFS('[1]Appendix 1'!F:F,A94,'[1]Appendix 1'!D:D,"Reinsurance")</f>
        <v>0</v>
      </c>
      <c r="G94" s="1">
        <f ca="1">COUNTIFS('[1]Appendix 1'!F:F,UPPER(A94),'[1]Appendix 1'!G:G,"1")</f>
        <v>0</v>
      </c>
      <c r="H94" s="1">
        <f ca="1">COUNTIFS('[1]Appendix 1'!F:F,UPPER(A94),'[1]Appendix 1'!G:G,"1")</f>
        <v>0</v>
      </c>
      <c r="I94" s="1">
        <f ca="1">COUNTIFS('[1]Appendix 1'!F:F,UPPER(A94),'[1]Appendix 1'!G:G,"1",'[1]Appendix 1'!D:D,"L&amp;H")</f>
        <v>0</v>
      </c>
      <c r="J94" s="1">
        <f ca="1">COUNTIFS('[1]Appendix 1'!D:D,"P&amp;C",'[1]Appendix 1'!F:F,UPPER(A94),'[1]Appendix 1'!J:J,"Protected")+COUNTIFS('[1]Appendix 1'!D:D,"P&amp;C, Reinsurance",'[1]Appendix 1'!F:F,UPPER(A94),'[1]Appendix 1'!J:J,"Protected")</f>
        <v>0</v>
      </c>
      <c r="K94" s="1">
        <f ca="1">COUNTIFS('[1]Appendix 1'!D:D,"L&amp;H",'[1]Appendix 1'!F:F,UPPER(A94),'[1]Appendix 1'!J:J,"Protected")</f>
        <v>0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30" t="str">
        <f ca="1">IFERROR(__xludf.DUMMYFUNCTION("""COMPUTED_VALUE"""),"UNITED KINGDOM")</f>
        <v>UNITED KINGDOM</v>
      </c>
      <c r="B95" s="31">
        <f ca="1">COUNTIF('[1]Appendix 1'!F:F,A95)</f>
        <v>20</v>
      </c>
      <c r="C95" s="1">
        <f ca="1">COUNTIFS('[1]Appendix 1'!F:F,A95,'[1]Appendix 1'!D:D,"P&amp;C")</f>
        <v>20</v>
      </c>
      <c r="D95" s="1">
        <f ca="1">COUNTIFS('[1]Appendix 1'!F:F,A95,'[1]Appendix 1'!D:D,"L&amp;H")</f>
        <v>0</v>
      </c>
      <c r="E95" s="31">
        <f ca="1">COUNTIFS('[1]Appendix 1'!F:F,A95,'[1]Appendix 1'!D:D,"Composite")</f>
        <v>0</v>
      </c>
      <c r="F95" s="1">
        <f ca="1">COUNTIFS('[1]Appendix 1'!F:F,A95,'[1]Appendix 1'!D:D,"Reinsurance")</f>
        <v>0</v>
      </c>
      <c r="G95" s="1">
        <f ca="1">COUNTIFS('[1]Appendix 1'!F:F,UPPER(A95),'[1]Appendix 1'!G:G,"1")</f>
        <v>12</v>
      </c>
      <c r="H95" s="1">
        <f ca="1">COUNTIFS('[1]Appendix 1'!F:F,UPPER(A95),'[1]Appendix 1'!G:G,"1")</f>
        <v>12</v>
      </c>
      <c r="I95" s="1">
        <f ca="1">COUNTIFS('[1]Appendix 1'!F:F,UPPER(A95),'[1]Appendix 1'!G:G,"1",'[1]Appendix 1'!D:D,"L&amp;H")</f>
        <v>0</v>
      </c>
      <c r="J95" s="1">
        <f ca="1">COUNTIFS('[1]Appendix 1'!D:D,"P&amp;C",'[1]Appendix 1'!F:F,UPPER(A95),'[1]Appendix 1'!J:J,"Protected")+COUNTIFS('[1]Appendix 1'!D:D,"P&amp;C, Reinsurance",'[1]Appendix 1'!F:F,UPPER(A95),'[1]Appendix 1'!J:J,"Protected")</f>
        <v>20</v>
      </c>
      <c r="K95" s="1">
        <f ca="1">COUNTIFS('[1]Appendix 1'!D:D,"L&amp;H",'[1]Appendix 1'!F:F,UPPER(A95),'[1]Appendix 1'!J:J,"Protected")</f>
        <v>0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30" t="str">
        <f ca="1">IFERROR(__xludf.DUMMYFUNCTION("""COMPUTED_VALUE"""),"VENEZUELA")</f>
        <v>VENEZUELA</v>
      </c>
      <c r="B96" s="31">
        <f ca="1">COUNTIF('[1]Appendix 1'!F:F,A96)</f>
        <v>1</v>
      </c>
      <c r="C96" s="1">
        <f ca="1">COUNTIFS('[1]Appendix 1'!F:F,A96,'[1]Appendix 1'!D:D,"P&amp;C")</f>
        <v>1</v>
      </c>
      <c r="D96" s="1">
        <f ca="1">COUNTIFS('[1]Appendix 1'!F:F,A96,'[1]Appendix 1'!D:D,"L&amp;H")</f>
        <v>0</v>
      </c>
      <c r="E96" s="31">
        <f ca="1">COUNTIFS('[1]Appendix 1'!F:F,A96,'[1]Appendix 1'!D:D,"Composite")</f>
        <v>0</v>
      </c>
      <c r="F96" s="1">
        <f ca="1">COUNTIFS('[1]Appendix 1'!F:F,A96,'[1]Appendix 1'!D:D,"Reinsurance")</f>
        <v>0</v>
      </c>
      <c r="G96" s="1">
        <f ca="1">COUNTIFS('[1]Appendix 1'!F:F,UPPER(A96),'[1]Appendix 1'!G:G,"1")</f>
        <v>0</v>
      </c>
      <c r="H96" s="1">
        <f ca="1">COUNTIFS('[1]Appendix 1'!F:F,UPPER(A96),'[1]Appendix 1'!G:G,"1")</f>
        <v>0</v>
      </c>
      <c r="I96" s="1">
        <f ca="1">COUNTIFS('[1]Appendix 1'!F:F,UPPER(A96),'[1]Appendix 1'!G:G,"1",'[1]Appendix 1'!D:D,"L&amp;H")</f>
        <v>0</v>
      </c>
      <c r="J96" s="1">
        <f ca="1">COUNTIFS('[1]Appendix 1'!D:D,"P&amp;C",'[1]Appendix 1'!F:F,UPPER(A96),'[1]Appendix 1'!J:J,"Protected")+COUNTIFS('[1]Appendix 1'!D:D,"P&amp;C, Reinsurance",'[1]Appendix 1'!F:F,UPPER(A96),'[1]Appendix 1'!J:J,"Protected")</f>
        <v>0</v>
      </c>
      <c r="K96" s="1">
        <f ca="1">COUNTIFS('[1]Appendix 1'!D:D,"L&amp;H",'[1]Appendix 1'!F:F,UPPER(A96),'[1]Appendix 1'!J:J,"Protected")</f>
        <v>0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30" t="str">
        <f ca="1">IFERROR(__xludf.DUMMYFUNCTION("""COMPUTED_VALUE"""),"ZAMBIA")</f>
        <v>ZAMBIA</v>
      </c>
      <c r="B97" s="31">
        <f ca="1">COUNTIF('[1]Appendix 1'!F:F,A97)</f>
        <v>3</v>
      </c>
      <c r="C97" s="1">
        <f ca="1">COUNTIFS('[1]Appendix 1'!F:F,A97,'[1]Appendix 1'!D:D,"P&amp;C")</f>
        <v>1</v>
      </c>
      <c r="D97" s="1">
        <f ca="1">COUNTIFS('[1]Appendix 1'!F:F,A97,'[1]Appendix 1'!D:D,"L&amp;H")</f>
        <v>2</v>
      </c>
      <c r="E97" s="31">
        <f ca="1">COUNTIFS('[1]Appendix 1'!F:F,A97,'[1]Appendix 1'!D:D,"Composite")</f>
        <v>0</v>
      </c>
      <c r="F97" s="1">
        <f ca="1">COUNTIFS('[1]Appendix 1'!F:F,A97,'[1]Appendix 1'!D:D,"Reinsurance")</f>
        <v>0</v>
      </c>
      <c r="G97" s="1">
        <f ca="1">COUNTIFS('[1]Appendix 1'!F:F,UPPER(A97),'[1]Appendix 1'!G:G,"1")</f>
        <v>0</v>
      </c>
      <c r="H97" s="1">
        <f ca="1">COUNTIFS('[1]Appendix 1'!F:F,UPPER(A97),'[1]Appendix 1'!G:G,"1")</f>
        <v>0</v>
      </c>
      <c r="I97" s="1">
        <f ca="1">COUNTIFS('[1]Appendix 1'!F:F,UPPER(A97),'[1]Appendix 1'!G:G,"1",'[1]Appendix 1'!D:D,"L&amp;H")</f>
        <v>0</v>
      </c>
      <c r="J97" s="1">
        <f ca="1">COUNTIFS('[1]Appendix 1'!D:D,"P&amp;C",'[1]Appendix 1'!F:F,UPPER(A97),'[1]Appendix 1'!J:J,"Protected")+COUNTIFS('[1]Appendix 1'!D:D,"P&amp;C, Reinsurance",'[1]Appendix 1'!F:F,UPPER(A97),'[1]Appendix 1'!J:J,"Protected")</f>
        <v>0</v>
      </c>
      <c r="K97" s="1">
        <f ca="1">COUNTIFS('[1]Appendix 1'!D:D,"L&amp;H",'[1]Appendix 1'!F:F,UPPER(A97),'[1]Appendix 1'!J:J,"Protected")</f>
        <v>0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30" t="str">
        <f ca="1">IFERROR(__xludf.DUMMYFUNCTION("""COMPUTED_VALUE"""),"ZIMBABWE")</f>
        <v>ZIMBABWE</v>
      </c>
      <c r="B98" s="31">
        <f ca="1">COUNTIF('[1]Appendix 1'!F:F,A98)</f>
        <v>21</v>
      </c>
      <c r="C98" s="1">
        <f ca="1">COUNTIFS('[1]Appendix 1'!F:F,A98,'[1]Appendix 1'!D:D,"P&amp;C")</f>
        <v>14</v>
      </c>
      <c r="D98" s="1">
        <f ca="1">COUNTIFS('[1]Appendix 1'!F:F,A98,'[1]Appendix 1'!D:D,"L&amp;H")</f>
        <v>3</v>
      </c>
      <c r="E98" s="31">
        <f ca="1">COUNTIFS('[1]Appendix 1'!F:F,A98,'[1]Appendix 1'!D:D,"Composite")</f>
        <v>0</v>
      </c>
      <c r="F98" s="1">
        <f ca="1">COUNTIFS('[1]Appendix 1'!F:F,A98,'[1]Appendix 1'!D:D,"Reinsurance")</f>
        <v>4</v>
      </c>
      <c r="G98" s="1">
        <f ca="1">COUNTIFS('[1]Appendix 1'!F:F,UPPER(A98),'[1]Appendix 1'!G:G,"1")</f>
        <v>21</v>
      </c>
      <c r="H98" s="1">
        <f ca="1">COUNTIFS('[1]Appendix 1'!F:F,UPPER(A98),'[1]Appendix 1'!G:G,"1")</f>
        <v>21</v>
      </c>
      <c r="I98" s="1">
        <f ca="1">COUNTIFS('[1]Appendix 1'!F:F,UPPER(A98),'[1]Appendix 1'!G:G,"1",'[1]Appendix 1'!D:D,"L&amp;H")</f>
        <v>3</v>
      </c>
      <c r="J98" s="1">
        <f ca="1">COUNTIFS('[1]Appendix 1'!D:D,"P&amp;C",'[1]Appendix 1'!F:F,UPPER(A98),'[1]Appendix 1'!J:J,"Protected")+COUNTIFS('[1]Appendix 1'!D:D,"P&amp;C, Reinsurance",'[1]Appendix 1'!F:F,UPPER(A98),'[1]Appendix 1'!J:J,"Protected")</f>
        <v>0</v>
      </c>
      <c r="K98" s="1">
        <f ca="1">COUNTIFS('[1]Appendix 1'!D:D,"L&amp;H",'[1]Appendix 1'!F:F,UPPER(A98),'[1]Appendix 1'!J:J,"Protected")</f>
        <v>0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30" t="str">
        <f ca="1">IFERROR(__xludf.DUMMYFUNCTION("""COMPUTED_VALUE"""),"UNITED STATES OF AMERICA")</f>
        <v>UNITED STATES OF AMERICA</v>
      </c>
      <c r="B99" s="31">
        <f ca="1">COUNTIF('[1]Appendix 1'!F:F,A99)</f>
        <v>522</v>
      </c>
      <c r="C99" s="1">
        <f ca="1">COUNTIFS('[1]Appendix 1'!F:F,A99,'[1]Appendix 1'!D:D,"P&amp;C")</f>
        <v>336</v>
      </c>
      <c r="D99" s="1">
        <f ca="1">COUNTIFS('[1]Appendix 1'!F:F,A99,'[1]Appendix 1'!D:D,"L&amp;H")</f>
        <v>181</v>
      </c>
      <c r="E99" s="31">
        <f ca="1">COUNTIFS('[1]Appendix 1'!F:F,A99,'[1]Appendix 1'!D:D,"Composite")</f>
        <v>0</v>
      </c>
      <c r="F99" s="1">
        <f ca="1">COUNTIFS('[1]Appendix 1'!F:F,A99,'[1]Appendix 1'!D:D,"Reinsurance")</f>
        <v>5</v>
      </c>
      <c r="G99" s="1">
        <f ca="1">COUNTIFS('[1]Appendix 1'!F:F,UPPER(A99),'[1]Appendix 1'!G:G,"1")</f>
        <v>332</v>
      </c>
      <c r="H99" s="1">
        <f ca="1">COUNTIFS('[1]Appendix 1'!F:F,UPPER(A99),'[1]Appendix 1'!G:G,"1")</f>
        <v>332</v>
      </c>
      <c r="I99" s="1">
        <f ca="1">COUNTIFS('[1]Appendix 1'!F:F,UPPER(A99),'[1]Appendix 1'!G:G,"1",'[1]Appendix 1'!D:D,"L&amp;H")</f>
        <v>102</v>
      </c>
      <c r="J99" s="1">
        <f ca="1">COUNTIFS('[1]Appendix 1'!D:D,"P&amp;C",'[1]Appendix 1'!F:F,UPPER(A99),'[1]Appendix 1'!J:J,"Protected")+COUNTIFS('[1]Appendix 1'!D:D,"P&amp;C, Reinsurance",'[1]Appendix 1'!F:F,UPPER(A99),'[1]Appendix 1'!J:J,"Protected")</f>
        <v>336</v>
      </c>
      <c r="K99" s="1">
        <f ca="1">COUNTIFS('[1]Appendix 1'!D:D,"L&amp;H",'[1]Appendix 1'!F:F,UPPER(A99),'[1]Appendix 1'!J:J,"Protected")</f>
        <v>181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B100" s="1">
        <f t="shared" ref="B100:K100" ca="1" si="0">SUM(B2:B99)</f>
        <v>1273</v>
      </c>
      <c r="C100" s="1">
        <f t="shared" ca="1" si="0"/>
        <v>843</v>
      </c>
      <c r="D100" s="1">
        <f t="shared" ca="1" si="0"/>
        <v>372</v>
      </c>
      <c r="E100" s="1">
        <f t="shared" ca="1" si="0"/>
        <v>27</v>
      </c>
      <c r="F100" s="1">
        <f t="shared" ca="1" si="0"/>
        <v>31</v>
      </c>
      <c r="G100" s="1">
        <f t="shared" ca="1" si="0"/>
        <v>810</v>
      </c>
      <c r="H100" s="1">
        <f t="shared" ca="1" si="0"/>
        <v>810</v>
      </c>
      <c r="I100" s="1">
        <f t="shared" ca="1" si="0"/>
        <v>224</v>
      </c>
      <c r="J100" s="1">
        <f t="shared" ca="1" si="0"/>
        <v>438</v>
      </c>
      <c r="K100" s="1">
        <f t="shared" ca="1" si="0"/>
        <v>224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B101" s="35"/>
      <c r="C101" s="36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B102" s="35"/>
      <c r="C102" s="37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2:28" x14ac:dyDescent="0.2"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2:28" ht="14.25" customHeight="1" x14ac:dyDescent="0.2"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2:28" x14ac:dyDescent="0.2"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2:28" x14ac:dyDescent="0.2"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2:28" x14ac:dyDescent="0.2"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2:28" x14ac:dyDescent="0.2"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2:28" x14ac:dyDescent="0.2"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2:28" x14ac:dyDescent="0.2"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2:28" x14ac:dyDescent="0.2"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2:28" x14ac:dyDescent="0.2"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2:28" x14ac:dyDescent="0.2"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2:28" x14ac:dyDescent="0.2"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2:28" x14ac:dyDescent="0.2"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2:28" x14ac:dyDescent="0.2"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2:28" x14ac:dyDescent="0.2"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2:28" x14ac:dyDescent="0.2"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77D9-AA54-6E48-B01B-9AD5E1AEBEDF}">
  <dimension ref="A1:AV104"/>
  <sheetViews>
    <sheetView workbookViewId="0">
      <selection activeCell="D91" sqref="D91"/>
    </sheetView>
  </sheetViews>
  <sheetFormatPr baseColWidth="10" defaultColWidth="11.1640625" defaultRowHeight="16" x14ac:dyDescent="0.2"/>
  <cols>
    <col min="1" max="1" width="22.83203125" customWidth="1"/>
    <col min="2" max="2" width="9" customWidth="1"/>
    <col min="3" max="28" width="5.1640625" customWidth="1"/>
    <col min="29" max="29" width="18.33203125" customWidth="1"/>
    <col min="30" max="30" width="18.5" customWidth="1"/>
    <col min="31" max="31" width="18.1640625" customWidth="1"/>
    <col min="32" max="32" width="17.83203125" customWidth="1"/>
    <col min="33" max="33" width="20" customWidth="1"/>
    <col min="34" max="34" width="5.1640625" customWidth="1"/>
    <col min="35" max="35" width="10.5" customWidth="1"/>
    <col min="36" max="36" width="15.83203125" customWidth="1"/>
    <col min="37" max="64" width="5.1640625" customWidth="1"/>
  </cols>
  <sheetData>
    <row r="1" spans="1:48" x14ac:dyDescent="0.2">
      <c r="A1" s="38" t="s">
        <v>1417</v>
      </c>
      <c r="B1" s="39" t="s">
        <v>1425</v>
      </c>
      <c r="C1" s="40">
        <f ca="1">IFERROR(__xludf.DUMMYFUNCTION("TRANSPOSE(SORT(UNIQUE(FILTER('Appendix 1'!A2:A1000, ISNUMBER('Appendix 1'!A2:A1000)))))"),2000)</f>
        <v>2000</v>
      </c>
      <c r="D1" s="40">
        <f ca="1">IFERROR(__xludf.DUMMYFUNCTION("""COMPUTED_VALUE"""),2001)</f>
        <v>2001</v>
      </c>
      <c r="E1" s="40">
        <f ca="1">IFERROR(__xludf.DUMMYFUNCTION("""COMPUTED_VALUE"""),2002)</f>
        <v>2002</v>
      </c>
      <c r="F1" s="40">
        <f ca="1">IFERROR(__xludf.DUMMYFUNCTION("""COMPUTED_VALUE"""),2003)</f>
        <v>2003</v>
      </c>
      <c r="G1" s="40">
        <f ca="1">IFERROR(__xludf.DUMMYFUNCTION("""COMPUTED_VALUE"""),2004)</f>
        <v>2004</v>
      </c>
      <c r="H1" s="40">
        <f ca="1">IFERROR(__xludf.DUMMYFUNCTION("""COMPUTED_VALUE"""),2005)</f>
        <v>2005</v>
      </c>
      <c r="I1" s="40">
        <f ca="1">IFERROR(__xludf.DUMMYFUNCTION("""COMPUTED_VALUE"""),2006)</f>
        <v>2006</v>
      </c>
      <c r="J1" s="40">
        <f ca="1">IFERROR(__xludf.DUMMYFUNCTION("""COMPUTED_VALUE"""),2007)</f>
        <v>2007</v>
      </c>
      <c r="K1" s="40">
        <f ca="1">IFERROR(__xludf.DUMMYFUNCTION("""COMPUTED_VALUE"""),2008)</f>
        <v>2008</v>
      </c>
      <c r="L1" s="40">
        <f ca="1">IFERROR(__xludf.DUMMYFUNCTION("""COMPUTED_VALUE"""),2009)</f>
        <v>2009</v>
      </c>
      <c r="M1" s="40">
        <f ca="1">IFERROR(__xludf.DUMMYFUNCTION("""COMPUTED_VALUE"""),2010)</f>
        <v>2010</v>
      </c>
      <c r="N1" s="40">
        <f ca="1">IFERROR(__xludf.DUMMYFUNCTION("""COMPUTED_VALUE"""),2011)</f>
        <v>2011</v>
      </c>
      <c r="O1" s="40">
        <f ca="1">IFERROR(__xludf.DUMMYFUNCTION("""COMPUTED_VALUE"""),2012)</f>
        <v>2012</v>
      </c>
      <c r="P1" s="40">
        <f ca="1">IFERROR(__xludf.DUMMYFUNCTION("""COMPUTED_VALUE"""),2013)</f>
        <v>2013</v>
      </c>
      <c r="Q1" s="40">
        <f ca="1">IFERROR(__xludf.DUMMYFUNCTION("""COMPUTED_VALUE"""),2014)</f>
        <v>2014</v>
      </c>
      <c r="R1" s="40">
        <f ca="1">IFERROR(__xludf.DUMMYFUNCTION("""COMPUTED_VALUE"""),2015)</f>
        <v>2015</v>
      </c>
      <c r="S1" s="40">
        <f ca="1">IFERROR(__xludf.DUMMYFUNCTION("""COMPUTED_VALUE"""),2016)</f>
        <v>2016</v>
      </c>
      <c r="T1" s="40">
        <f ca="1">IFERROR(__xludf.DUMMYFUNCTION("""COMPUTED_VALUE"""),2017)</f>
        <v>2017</v>
      </c>
      <c r="U1" s="40">
        <f ca="1">IFERROR(__xludf.DUMMYFUNCTION("""COMPUTED_VALUE"""),2018)</f>
        <v>2018</v>
      </c>
      <c r="V1" s="40">
        <f ca="1">IFERROR(__xludf.DUMMYFUNCTION("""COMPUTED_VALUE"""),2019)</f>
        <v>2019</v>
      </c>
      <c r="W1" s="40">
        <f ca="1">IFERROR(__xludf.DUMMYFUNCTION("""COMPUTED_VALUE"""),2020)</f>
        <v>2020</v>
      </c>
      <c r="X1" s="40">
        <f ca="1">IFERROR(__xludf.DUMMYFUNCTION("""COMPUTED_VALUE"""),2021)</f>
        <v>2021</v>
      </c>
      <c r="Y1" s="40">
        <f ca="1">IFERROR(__xludf.DUMMYFUNCTION("""COMPUTED_VALUE"""),2022)</f>
        <v>2022</v>
      </c>
      <c r="Z1" s="40">
        <f ca="1">IFERROR(__xludf.DUMMYFUNCTION("""COMPUTED_VALUE"""),2023)</f>
        <v>2023</v>
      </c>
      <c r="AA1" s="40">
        <f ca="1">IFERROR(__xludf.DUMMYFUNCTION("""COMPUTED_VALUE"""),2024)</f>
        <v>2024</v>
      </c>
      <c r="AB1" s="40">
        <f ca="1">IFERROR(__xludf.DUMMYFUNCTION("""COMPUTED_VALUE"""),2025)</f>
        <v>2025</v>
      </c>
      <c r="AC1" s="41"/>
      <c r="AD1" s="41"/>
      <c r="AE1" s="41"/>
      <c r="AF1" s="41"/>
      <c r="AG1" s="41" t="s">
        <v>1426</v>
      </c>
      <c r="AI1" s="42" t="s">
        <v>1427</v>
      </c>
      <c r="AJ1" s="43" t="s">
        <v>1428</v>
      </c>
      <c r="AK1" s="43" t="s">
        <v>1429</v>
      </c>
      <c r="AL1" s="43" t="s">
        <v>1430</v>
      </c>
      <c r="AO1" s="43" t="s">
        <v>1431</v>
      </c>
    </row>
    <row r="2" spans="1:48" x14ac:dyDescent="0.2">
      <c r="A2" s="43" t="str">
        <f ca="1">IFERROR(__xludf.DUMMYFUNCTION("UNIQUE(FILTER('Appendix 1'!A2:A1000, (NOT(ISNUMBER('Appendix 1'!A2:A1000))) * ('Appendix 1'!A2:A1000 &lt;&gt; """")))"),"ALGERIA")</f>
        <v>ALGERIA</v>
      </c>
      <c r="B2" s="43">
        <f t="shared" ref="B2:B99" ca="1" si="0">SUM(C2:AB2)</f>
        <v>1</v>
      </c>
      <c r="C2" s="43">
        <f ca="1">COUNTIFS('[1]Appendix 1'!$F:$F,$A2,'[1]Appendix 1'!$A:$A,C$1)</f>
        <v>0</v>
      </c>
      <c r="D2" s="43">
        <f ca="1">COUNTIFS('[1]Appendix 1'!$F:$F,$A2,'[1]Appendix 1'!$A:$A,D$1)</f>
        <v>0</v>
      </c>
      <c r="E2" s="43">
        <f ca="1">COUNTIFS('[1]Appendix 1'!$F:$F,$A2,'[1]Appendix 1'!$A:$A,E$1)</f>
        <v>0</v>
      </c>
      <c r="F2" s="43">
        <f ca="1">COUNTIFS('[1]Appendix 1'!$F:$F,$A2,'[1]Appendix 1'!$A:$A,F$1)</f>
        <v>0</v>
      </c>
      <c r="G2" s="43">
        <f ca="1">COUNTIFS('[1]Appendix 1'!$F:$F,$A2,'[1]Appendix 1'!$A:$A,G$1)</f>
        <v>0</v>
      </c>
      <c r="H2" s="43">
        <f ca="1">COUNTIFS('[1]Appendix 1'!$F:$F,$A2,'[1]Appendix 1'!$A:$A,H$1)</f>
        <v>0</v>
      </c>
      <c r="I2" s="43">
        <f ca="1">COUNTIFS('[1]Appendix 1'!$F:$F,$A2,'[1]Appendix 1'!$A:$A,I$1)</f>
        <v>0</v>
      </c>
      <c r="J2" s="43">
        <f ca="1">COUNTIFS('[1]Appendix 1'!$F:$F,$A2,'[1]Appendix 1'!$A:$A,J$1)</f>
        <v>1</v>
      </c>
      <c r="K2" s="43">
        <f ca="1">COUNTIFS('[1]Appendix 1'!$F:$F,$A2,'[1]Appendix 1'!$A:$A,K$1)</f>
        <v>0</v>
      </c>
      <c r="L2" s="43">
        <f ca="1">COUNTIFS('[1]Appendix 1'!$F:$F,$A2,'[1]Appendix 1'!$A:$A,L$1)</f>
        <v>0</v>
      </c>
      <c r="M2" s="43">
        <f ca="1">COUNTIFS('[1]Appendix 1'!$F:$F,$A2,'[1]Appendix 1'!$A:$A,M$1)</f>
        <v>0</v>
      </c>
      <c r="N2" s="43">
        <f ca="1">COUNTIFS('[1]Appendix 1'!$F:$F,$A2,'[1]Appendix 1'!$A:$A,N$1)</f>
        <v>0</v>
      </c>
      <c r="O2" s="43">
        <f ca="1">COUNTIFS('[1]Appendix 1'!$F:$F,$A2,'[1]Appendix 1'!$A:$A,O$1)</f>
        <v>0</v>
      </c>
      <c r="P2" s="43">
        <f ca="1">COUNTIFS('[1]Appendix 1'!$F:$F,$A2,'[1]Appendix 1'!$A:$A,P$1)</f>
        <v>0</v>
      </c>
      <c r="Q2" s="43">
        <f ca="1">COUNTIFS('[1]Appendix 1'!$F:$F,$A2,'[1]Appendix 1'!$A:$A,Q$1)</f>
        <v>0</v>
      </c>
      <c r="R2" s="43">
        <f ca="1">COUNTIFS('[1]Appendix 1'!$F:$F,$A2,'[1]Appendix 1'!$A:$A,R$1)</f>
        <v>0</v>
      </c>
      <c r="S2" s="43">
        <f ca="1">COUNTIFS('[1]Appendix 1'!$F:$F,$A2,'[1]Appendix 1'!$A:$A,S$1)</f>
        <v>0</v>
      </c>
      <c r="T2" s="43">
        <f ca="1">COUNTIFS('[1]Appendix 1'!$F:$F,$A2,'[1]Appendix 1'!$A:$A,T$1)</f>
        <v>0</v>
      </c>
      <c r="U2" s="43">
        <f ca="1">COUNTIFS('[1]Appendix 1'!$F:$F,$A2,'[1]Appendix 1'!$A:$A,U$1)</f>
        <v>0</v>
      </c>
      <c r="V2" s="43">
        <f ca="1">COUNTIFS('[1]Appendix 1'!$F:$F,$A2,'[1]Appendix 1'!$A:$A,V$1)</f>
        <v>0</v>
      </c>
      <c r="W2" s="43">
        <f ca="1">COUNTIFS('[1]Appendix 1'!$F:$F,$A2,'[1]Appendix 1'!$A:$A,W$1)</f>
        <v>0</v>
      </c>
      <c r="X2" s="43">
        <f ca="1">COUNTIFS('[1]Appendix 1'!$F:$F,$A2,'[1]Appendix 1'!$A:$A,X$1)</f>
        <v>0</v>
      </c>
      <c r="Y2" s="43">
        <f ca="1">COUNTIFS('[1]Appendix 1'!$F:$F,$A2,'[1]Appendix 1'!$A:$A,Y$1)</f>
        <v>0</v>
      </c>
      <c r="Z2" s="43">
        <f ca="1">COUNTIFS('[1]Appendix 1'!$F:$F,$A2,'[1]Appendix 1'!$A:$A,Z$1)</f>
        <v>0</v>
      </c>
      <c r="AA2" s="43">
        <f ca="1">COUNTIFS('[1]Appendix 1'!$F:$F,$A2,'[1]Appendix 1'!$A:$A,AA$1)</f>
        <v>0</v>
      </c>
      <c r="AB2" s="43">
        <f ca="1">COUNTIFS('[1]Appendix 1'!$F:$F,$A2,'[1]Appendix 1'!$A:$A,AB$1)</f>
        <v>0</v>
      </c>
      <c r="AC2" s="43"/>
      <c r="AD2" s="43"/>
      <c r="AI2" s="43" t="e">
        <f t="shared" ref="AI2:AI98" ca="1" si="1">_xludf.LET(
  data, AC2:AG2,
  n, COLUMNS(data),
  col_nums, _xludf.SEQUENCE(1, n),
  gap_year_n, _xludf.MAP(col_nums, _xludf.LAMBDA(j,
    _xludf.LET(
      cell_text, INDEX(data, 1, j),
      start_year, MID(cell_text, 10, 4) * 1,
      end_year, RIGHT(cell_text, 4) * 1,
      end_year- start_year+1
    )
  )),
     MAX(gap_year_n)
)</f>
        <v>#NAME?</v>
      </c>
      <c r="AJ2" s="43" t="e">
        <f t="shared" ref="AJ2:AJ98" ca="1" si="2">_xludf.LET(data, C2:AB2, COUNTIF(data, "&gt;"&amp;0))</f>
        <v>#NAME?</v>
      </c>
      <c r="AK2" s="43" t="e">
        <f t="shared" ref="AK2:AK98" ca="1" si="3">_xludf.LET(
  data, AC2:AG2,
  n, COLUMNS(data),
  col_nums, _xludf.SEQUENCE(1, n),
  gap_years, _xludf.MAP(col_nums, _xludf.LAMBDA(j,
    _xludf.LET(
      cell_text, INDEX(data, 1, j),
      start_year, MID(cell_text, 10, 4) * 1,
      end_year, RIGHT(cell_text, 4) * 1,
      end_year - start_year + 1
    )
  )),
  max_gap, MAX(gap_years),
  max_idx, MATCH(max_gap, gap_years, 0),
  max_cell, INDEX(data, 1, max_idx),
  start_year, MID(max_cell, 10, 4) * 1,
  end_year, RIGHT(max_cell, 4) * 1,
  _xludf.HSTACK(start_year, end_year)
)</f>
        <v>#NAME?</v>
      </c>
      <c r="AL2" s="43">
        <v>2025</v>
      </c>
      <c r="AP2" s="43">
        <v>2020</v>
      </c>
      <c r="AQ2" s="43">
        <v>2021</v>
      </c>
      <c r="AR2" s="43">
        <v>2022</v>
      </c>
      <c r="AS2" s="43">
        <v>2023</v>
      </c>
      <c r="AT2" s="43">
        <v>2024</v>
      </c>
      <c r="AU2" s="43">
        <v>2025</v>
      </c>
    </row>
    <row r="3" spans="1:48" x14ac:dyDescent="0.2">
      <c r="A3" s="43" t="str">
        <f ca="1">IFERROR(__xludf.DUMMYFUNCTION("""COMPUTED_VALUE"""),"ANDORRA")</f>
        <v>ANDORRA</v>
      </c>
      <c r="B3" s="43">
        <f t="shared" ca="1" si="0"/>
        <v>1</v>
      </c>
      <c r="C3" s="43">
        <f ca="1">COUNTIFS('[1]Appendix 1'!$F:$F,$A3,'[1]Appendix 1'!$A:$A,C$1)</f>
        <v>0</v>
      </c>
      <c r="D3" s="43">
        <f ca="1">COUNTIFS('[1]Appendix 1'!$F:$F,$A3,'[1]Appendix 1'!$A:$A,D$1)</f>
        <v>0</v>
      </c>
      <c r="E3" s="43">
        <f ca="1">COUNTIFS('[1]Appendix 1'!$F:$F,$A3,'[1]Appendix 1'!$A:$A,E$1)</f>
        <v>0</v>
      </c>
      <c r="F3" s="43">
        <f ca="1">COUNTIFS('[1]Appendix 1'!$F:$F,$A3,'[1]Appendix 1'!$A:$A,F$1)</f>
        <v>0</v>
      </c>
      <c r="G3" s="43">
        <f ca="1">COUNTIFS('[1]Appendix 1'!$F:$F,$A3,'[1]Appendix 1'!$A:$A,G$1)</f>
        <v>0</v>
      </c>
      <c r="H3" s="43">
        <f ca="1">COUNTIFS('[1]Appendix 1'!$F:$F,$A3,'[1]Appendix 1'!$A:$A,H$1)</f>
        <v>0</v>
      </c>
      <c r="I3" s="43">
        <f ca="1">COUNTIFS('[1]Appendix 1'!$F:$F,$A3,'[1]Appendix 1'!$A:$A,I$1)</f>
        <v>0</v>
      </c>
      <c r="J3" s="43">
        <f ca="1">COUNTIFS('[1]Appendix 1'!$F:$F,$A3,'[1]Appendix 1'!$A:$A,J$1)</f>
        <v>0</v>
      </c>
      <c r="K3" s="43">
        <f ca="1">COUNTIFS('[1]Appendix 1'!$F:$F,$A3,'[1]Appendix 1'!$A:$A,K$1)</f>
        <v>0</v>
      </c>
      <c r="L3" s="43">
        <f ca="1">COUNTIFS('[1]Appendix 1'!$F:$F,$A3,'[1]Appendix 1'!$A:$A,L$1)</f>
        <v>0</v>
      </c>
      <c r="M3" s="43">
        <f ca="1">COUNTIFS('[1]Appendix 1'!$F:$F,$A3,'[1]Appendix 1'!$A:$A,M$1)</f>
        <v>0</v>
      </c>
      <c r="N3" s="43">
        <f ca="1">COUNTIFS('[1]Appendix 1'!$F:$F,$A3,'[1]Appendix 1'!$A:$A,N$1)</f>
        <v>0</v>
      </c>
      <c r="O3" s="43">
        <f ca="1">COUNTIFS('[1]Appendix 1'!$F:$F,$A3,'[1]Appendix 1'!$A:$A,O$1)</f>
        <v>0</v>
      </c>
      <c r="P3" s="43">
        <f ca="1">COUNTIFS('[1]Appendix 1'!$F:$F,$A3,'[1]Appendix 1'!$A:$A,P$1)</f>
        <v>0</v>
      </c>
      <c r="Q3" s="43">
        <f ca="1">COUNTIFS('[1]Appendix 1'!$F:$F,$A3,'[1]Appendix 1'!$A:$A,Q$1)</f>
        <v>0</v>
      </c>
      <c r="R3" s="43">
        <f ca="1">COUNTIFS('[1]Appendix 1'!$F:$F,$A3,'[1]Appendix 1'!$A:$A,R$1)</f>
        <v>0</v>
      </c>
      <c r="S3" s="43">
        <f ca="1">COUNTIFS('[1]Appendix 1'!$F:$F,$A3,'[1]Appendix 1'!$A:$A,S$1)</f>
        <v>0</v>
      </c>
      <c r="T3" s="43">
        <f ca="1">COUNTIFS('[1]Appendix 1'!$F:$F,$A3,'[1]Appendix 1'!$A:$A,T$1)</f>
        <v>0</v>
      </c>
      <c r="U3" s="43">
        <f ca="1">COUNTIFS('[1]Appendix 1'!$F:$F,$A3,'[1]Appendix 1'!$A:$A,U$1)</f>
        <v>0</v>
      </c>
      <c r="V3" s="43">
        <f ca="1">COUNTIFS('[1]Appendix 1'!$F:$F,$A3,'[1]Appendix 1'!$A:$A,V$1)</f>
        <v>1</v>
      </c>
      <c r="W3" s="43">
        <f ca="1">COUNTIFS('[1]Appendix 1'!$F:$F,$A3,'[1]Appendix 1'!$A:$A,W$1)</f>
        <v>0</v>
      </c>
      <c r="X3" s="43">
        <f ca="1">COUNTIFS('[1]Appendix 1'!$F:$F,$A3,'[1]Appendix 1'!$A:$A,X$1)</f>
        <v>0</v>
      </c>
      <c r="Y3" s="43">
        <f ca="1">COUNTIFS('[1]Appendix 1'!$F:$F,$A3,'[1]Appendix 1'!$A:$A,Y$1)</f>
        <v>0</v>
      </c>
      <c r="Z3" s="43">
        <f ca="1">COUNTIFS('[1]Appendix 1'!$F:$F,$A3,'[1]Appendix 1'!$A:$A,Z$1)</f>
        <v>0</v>
      </c>
      <c r="AA3" s="43">
        <f ca="1">COUNTIFS('[1]Appendix 1'!$F:$F,$A3,'[1]Appendix 1'!$A:$A,AA$1)</f>
        <v>0</v>
      </c>
      <c r="AB3" s="43">
        <f ca="1">COUNTIFS('[1]Appendix 1'!$F:$F,$A3,'[1]Appendix 1'!$A:$A,AB$1)</f>
        <v>0</v>
      </c>
      <c r="AC3" s="43"/>
      <c r="AD3" s="43"/>
      <c r="AI3" s="43" t="e">
        <f t="shared" ca="1" si="1"/>
        <v>#NAME?</v>
      </c>
      <c r="AJ3" s="43" t="e">
        <f t="shared" ca="1" si="2"/>
        <v>#NAME?</v>
      </c>
      <c r="AK3" s="43" t="e">
        <f t="shared" ca="1" si="3"/>
        <v>#NAME?</v>
      </c>
      <c r="AL3" s="43">
        <v>2018</v>
      </c>
      <c r="AO3" s="43">
        <v>1</v>
      </c>
      <c r="AP3" s="43">
        <f t="shared" ref="AP3:AU3" ca="1" si="4">W3</f>
        <v>0</v>
      </c>
      <c r="AQ3" s="43">
        <f t="shared" ca="1" si="4"/>
        <v>0</v>
      </c>
      <c r="AR3" s="43">
        <f t="shared" ca="1" si="4"/>
        <v>0</v>
      </c>
      <c r="AS3" s="43">
        <f t="shared" ca="1" si="4"/>
        <v>0</v>
      </c>
      <c r="AT3" s="43">
        <f t="shared" ca="1" si="4"/>
        <v>0</v>
      </c>
      <c r="AU3" s="43">
        <f t="shared" ca="1" si="4"/>
        <v>0</v>
      </c>
    </row>
    <row r="4" spans="1:48" x14ac:dyDescent="0.2">
      <c r="A4" s="43" t="str">
        <f ca="1">IFERROR(__xludf.DUMMYFUNCTION("""COMPUTED_VALUE"""),"ANGOLA")</f>
        <v>ANGOLA</v>
      </c>
      <c r="B4" s="43">
        <f t="shared" ca="1" si="0"/>
        <v>9</v>
      </c>
      <c r="C4" s="43">
        <f ca="1">COUNTIFS('[1]Appendix 1'!$F:$F,$A4,'[1]Appendix 1'!$A:$A,C$1)</f>
        <v>0</v>
      </c>
      <c r="D4" s="43">
        <f ca="1">COUNTIFS('[1]Appendix 1'!$F:$F,$A4,'[1]Appendix 1'!$A:$A,D$1)</f>
        <v>0</v>
      </c>
      <c r="E4" s="43">
        <f ca="1">COUNTIFS('[1]Appendix 1'!$F:$F,$A4,'[1]Appendix 1'!$A:$A,E$1)</f>
        <v>0</v>
      </c>
      <c r="F4" s="43">
        <f ca="1">COUNTIFS('[1]Appendix 1'!$F:$F,$A4,'[1]Appendix 1'!$A:$A,F$1)</f>
        <v>0</v>
      </c>
      <c r="G4" s="43">
        <f ca="1">COUNTIFS('[1]Appendix 1'!$F:$F,$A4,'[1]Appendix 1'!$A:$A,G$1)</f>
        <v>0</v>
      </c>
      <c r="H4" s="43">
        <f ca="1">COUNTIFS('[1]Appendix 1'!$F:$F,$A4,'[1]Appendix 1'!$A:$A,H$1)</f>
        <v>0</v>
      </c>
      <c r="I4" s="43">
        <f ca="1">COUNTIFS('[1]Appendix 1'!$F:$F,$A4,'[1]Appendix 1'!$A:$A,I$1)</f>
        <v>0</v>
      </c>
      <c r="J4" s="43">
        <f ca="1">COUNTIFS('[1]Appendix 1'!$F:$F,$A4,'[1]Appendix 1'!$A:$A,J$1)</f>
        <v>0</v>
      </c>
      <c r="K4" s="43">
        <f ca="1">COUNTIFS('[1]Appendix 1'!$F:$F,$A4,'[1]Appendix 1'!$A:$A,K$1)</f>
        <v>0</v>
      </c>
      <c r="L4" s="43">
        <f ca="1">COUNTIFS('[1]Appendix 1'!$F:$F,$A4,'[1]Appendix 1'!$A:$A,L$1)</f>
        <v>0</v>
      </c>
      <c r="M4" s="43">
        <f ca="1">COUNTIFS('[1]Appendix 1'!$F:$F,$A4,'[1]Appendix 1'!$A:$A,M$1)</f>
        <v>0</v>
      </c>
      <c r="N4" s="43">
        <f ca="1">COUNTIFS('[1]Appendix 1'!$F:$F,$A4,'[1]Appendix 1'!$A:$A,N$1)</f>
        <v>0</v>
      </c>
      <c r="O4" s="43">
        <f ca="1">COUNTIFS('[1]Appendix 1'!$F:$F,$A4,'[1]Appendix 1'!$A:$A,O$1)</f>
        <v>0</v>
      </c>
      <c r="P4" s="43">
        <f ca="1">COUNTIFS('[1]Appendix 1'!$F:$F,$A4,'[1]Appendix 1'!$A:$A,P$1)</f>
        <v>0</v>
      </c>
      <c r="Q4" s="43">
        <f ca="1">COUNTIFS('[1]Appendix 1'!$F:$F,$A4,'[1]Appendix 1'!$A:$A,Q$1)</f>
        <v>0</v>
      </c>
      <c r="R4" s="43">
        <f ca="1">COUNTIFS('[1]Appendix 1'!$F:$F,$A4,'[1]Appendix 1'!$A:$A,R$1)</f>
        <v>0</v>
      </c>
      <c r="S4" s="43">
        <f ca="1">COUNTIFS('[1]Appendix 1'!$F:$F,$A4,'[1]Appendix 1'!$A:$A,S$1)</f>
        <v>0</v>
      </c>
      <c r="T4" s="43">
        <f ca="1">COUNTIFS('[1]Appendix 1'!$F:$F,$A4,'[1]Appendix 1'!$A:$A,T$1)</f>
        <v>0</v>
      </c>
      <c r="U4" s="43">
        <f ca="1">COUNTIFS('[1]Appendix 1'!$F:$F,$A4,'[1]Appendix 1'!$A:$A,U$1)</f>
        <v>0</v>
      </c>
      <c r="V4" s="43">
        <f ca="1">COUNTIFS('[1]Appendix 1'!$F:$F,$A4,'[1]Appendix 1'!$A:$A,V$1)</f>
        <v>0</v>
      </c>
      <c r="W4" s="43">
        <f ca="1">COUNTIFS('[1]Appendix 1'!$F:$F,$A4,'[1]Appendix 1'!$A:$A,W$1)</f>
        <v>4</v>
      </c>
      <c r="X4" s="43">
        <f ca="1">COUNTIFS('[1]Appendix 1'!$F:$F,$A4,'[1]Appendix 1'!$A:$A,X$1)</f>
        <v>2</v>
      </c>
      <c r="Y4" s="43">
        <f ca="1">COUNTIFS('[1]Appendix 1'!$F:$F,$A4,'[1]Appendix 1'!$A:$A,Y$1)</f>
        <v>0</v>
      </c>
      <c r="Z4" s="43">
        <f ca="1">COUNTIFS('[1]Appendix 1'!$F:$F,$A4,'[1]Appendix 1'!$A:$A,Z$1)</f>
        <v>1</v>
      </c>
      <c r="AA4" s="43">
        <f ca="1">COUNTIFS('[1]Appendix 1'!$F:$F,$A4,'[1]Appendix 1'!$A:$A,AA$1)</f>
        <v>2</v>
      </c>
      <c r="AB4" s="43">
        <f ca="1">COUNTIFS('[1]Appendix 1'!$F:$F,$A4,'[1]Appendix 1'!$A:$A,AB$1)</f>
        <v>0</v>
      </c>
      <c r="AC4" s="43"/>
      <c r="AI4" s="43" t="e">
        <f t="shared" ca="1" si="1"/>
        <v>#NAME?</v>
      </c>
      <c r="AJ4" s="43" t="e">
        <f t="shared" ca="1" si="2"/>
        <v>#NAME?</v>
      </c>
      <c r="AK4" s="43" t="e">
        <f t="shared" ca="1" si="3"/>
        <v>#NAME?</v>
      </c>
      <c r="AL4" s="43">
        <v>2019</v>
      </c>
    </row>
    <row r="5" spans="1:48" x14ac:dyDescent="0.2">
      <c r="A5" s="43" t="str">
        <f ca="1">IFERROR(__xludf.DUMMYFUNCTION("""COMPUTED_VALUE"""),"ARGENTINA")</f>
        <v>ARGENTINA</v>
      </c>
      <c r="B5" s="43">
        <f t="shared" ca="1" si="0"/>
        <v>48</v>
      </c>
      <c r="C5" s="43">
        <f ca="1">COUNTIFS('[1]Appendix 1'!$F:$F,$A5,'[1]Appendix 1'!$A:$A,C$1)</f>
        <v>11</v>
      </c>
      <c r="D5" s="43">
        <f ca="1">COUNTIFS('[1]Appendix 1'!$F:$F,$A5,'[1]Appendix 1'!$A:$A,D$1)</f>
        <v>8</v>
      </c>
      <c r="E5" s="43">
        <f ca="1">COUNTIFS('[1]Appendix 1'!$F:$F,$A5,'[1]Appendix 1'!$A:$A,E$1)</f>
        <v>5</v>
      </c>
      <c r="F5" s="43">
        <f ca="1">COUNTIFS('[1]Appendix 1'!$F:$F,$A5,'[1]Appendix 1'!$A:$A,F$1)</f>
        <v>2</v>
      </c>
      <c r="G5" s="43">
        <f ca="1">COUNTIFS('[1]Appendix 1'!$F:$F,$A5,'[1]Appendix 1'!$A:$A,G$1)</f>
        <v>1</v>
      </c>
      <c r="H5" s="43">
        <f ca="1">COUNTIFS('[1]Appendix 1'!$F:$F,$A5,'[1]Appendix 1'!$A:$A,H$1)</f>
        <v>1</v>
      </c>
      <c r="I5" s="43">
        <f ca="1">COUNTIFS('[1]Appendix 1'!$F:$F,$A5,'[1]Appendix 1'!$A:$A,I$1)</f>
        <v>1</v>
      </c>
      <c r="J5" s="43">
        <f ca="1">COUNTIFS('[1]Appendix 1'!$F:$F,$A5,'[1]Appendix 1'!$A:$A,J$1)</f>
        <v>1</v>
      </c>
      <c r="K5" s="43">
        <f ca="1">COUNTIFS('[1]Appendix 1'!$F:$F,$A5,'[1]Appendix 1'!$A:$A,K$1)</f>
        <v>1</v>
      </c>
      <c r="L5" s="43">
        <f ca="1">COUNTIFS('[1]Appendix 1'!$F:$F,$A5,'[1]Appendix 1'!$A:$A,L$1)</f>
        <v>1</v>
      </c>
      <c r="M5" s="43">
        <f ca="1">COUNTIFS('[1]Appendix 1'!$F:$F,$A5,'[1]Appendix 1'!$A:$A,M$1)</f>
        <v>0</v>
      </c>
      <c r="N5" s="43">
        <f ca="1">COUNTIFS('[1]Appendix 1'!$F:$F,$A5,'[1]Appendix 1'!$A:$A,N$1)</f>
        <v>0</v>
      </c>
      <c r="O5" s="43">
        <f ca="1">COUNTIFS('[1]Appendix 1'!$F:$F,$A5,'[1]Appendix 1'!$A:$A,O$1)</f>
        <v>0</v>
      </c>
      <c r="P5" s="43">
        <f ca="1">COUNTIFS('[1]Appendix 1'!$F:$F,$A5,'[1]Appendix 1'!$A:$A,P$1)</f>
        <v>2</v>
      </c>
      <c r="Q5" s="43">
        <f ca="1">COUNTIFS('[1]Appendix 1'!$F:$F,$A5,'[1]Appendix 1'!$A:$A,Q$1)</f>
        <v>2</v>
      </c>
      <c r="R5" s="43">
        <f ca="1">COUNTIFS('[1]Appendix 1'!$F:$F,$A5,'[1]Appendix 1'!$A:$A,R$1)</f>
        <v>0</v>
      </c>
      <c r="S5" s="43">
        <f ca="1">COUNTIFS('[1]Appendix 1'!$F:$F,$A5,'[1]Appendix 1'!$A:$A,S$1)</f>
        <v>2</v>
      </c>
      <c r="T5" s="43">
        <f ca="1">COUNTIFS('[1]Appendix 1'!$F:$F,$A5,'[1]Appendix 1'!$A:$A,T$1)</f>
        <v>1</v>
      </c>
      <c r="U5" s="43">
        <f ca="1">COUNTIFS('[1]Appendix 1'!$F:$F,$A5,'[1]Appendix 1'!$A:$A,U$1)</f>
        <v>0</v>
      </c>
      <c r="V5" s="43">
        <f ca="1">COUNTIFS('[1]Appendix 1'!$F:$F,$A5,'[1]Appendix 1'!$A:$A,V$1)</f>
        <v>1</v>
      </c>
      <c r="W5" s="43">
        <f ca="1">COUNTIFS('[1]Appendix 1'!$F:$F,$A5,'[1]Appendix 1'!$A:$A,W$1)</f>
        <v>0</v>
      </c>
      <c r="X5" s="43">
        <f ca="1">COUNTIFS('[1]Appendix 1'!$F:$F,$A5,'[1]Appendix 1'!$A:$A,X$1)</f>
        <v>0</v>
      </c>
      <c r="Y5" s="43">
        <f ca="1">COUNTIFS('[1]Appendix 1'!$F:$F,$A5,'[1]Appendix 1'!$A:$A,Y$1)</f>
        <v>0</v>
      </c>
      <c r="Z5" s="43">
        <f ca="1">COUNTIFS('[1]Appendix 1'!$F:$F,$A5,'[1]Appendix 1'!$A:$A,Z$1)</f>
        <v>1</v>
      </c>
      <c r="AA5" s="43">
        <f ca="1">COUNTIFS('[1]Appendix 1'!$F:$F,$A5,'[1]Appendix 1'!$A:$A,AA$1)</f>
        <v>3</v>
      </c>
      <c r="AB5" s="43">
        <f ca="1">COUNTIFS('[1]Appendix 1'!$F:$F,$A5,'[1]Appendix 1'!$A:$A,AB$1)</f>
        <v>4</v>
      </c>
      <c r="AC5" s="43"/>
      <c r="AD5" s="43"/>
      <c r="AI5" s="43" t="e">
        <f t="shared" ca="1" si="1"/>
        <v>#NAME?</v>
      </c>
      <c r="AJ5" s="43" t="e">
        <f t="shared" ca="1" si="2"/>
        <v>#NAME?</v>
      </c>
      <c r="AK5" s="43" t="e">
        <f t="shared" ca="1" si="3"/>
        <v>#NAME?</v>
      </c>
      <c r="AL5" s="43">
        <v>2012</v>
      </c>
    </row>
    <row r="6" spans="1:48" x14ac:dyDescent="0.2">
      <c r="A6" s="43" t="str">
        <f ca="1">IFERROR(__xludf.DUMMYFUNCTION("""COMPUTED_VALUE"""),"AUSTRALIA")</f>
        <v>AUSTRALIA</v>
      </c>
      <c r="B6" s="43">
        <f t="shared" ca="1" si="0"/>
        <v>2</v>
      </c>
      <c r="C6" s="43">
        <f ca="1">COUNTIFS('[1]Appendix 1'!$F:$F,$A6,'[1]Appendix 1'!$A:$A,C$1)</f>
        <v>0</v>
      </c>
      <c r="D6" s="43">
        <f ca="1">COUNTIFS('[1]Appendix 1'!$F:$F,$A6,'[1]Appendix 1'!$A:$A,D$1)</f>
        <v>1</v>
      </c>
      <c r="E6" s="43">
        <f ca="1">COUNTIFS('[1]Appendix 1'!$F:$F,$A6,'[1]Appendix 1'!$A:$A,E$1)</f>
        <v>0</v>
      </c>
      <c r="F6" s="43">
        <f ca="1">COUNTIFS('[1]Appendix 1'!$F:$F,$A6,'[1]Appendix 1'!$A:$A,F$1)</f>
        <v>0</v>
      </c>
      <c r="G6" s="43">
        <f ca="1">COUNTIFS('[1]Appendix 1'!$F:$F,$A6,'[1]Appendix 1'!$A:$A,G$1)</f>
        <v>0</v>
      </c>
      <c r="H6" s="43">
        <f ca="1">COUNTIFS('[1]Appendix 1'!$F:$F,$A6,'[1]Appendix 1'!$A:$A,H$1)</f>
        <v>0</v>
      </c>
      <c r="I6" s="43">
        <f ca="1">COUNTIFS('[1]Appendix 1'!$F:$F,$A6,'[1]Appendix 1'!$A:$A,I$1)</f>
        <v>0</v>
      </c>
      <c r="J6" s="43">
        <f ca="1">COUNTIFS('[1]Appendix 1'!$F:$F,$A6,'[1]Appendix 1'!$A:$A,J$1)</f>
        <v>0</v>
      </c>
      <c r="K6" s="43">
        <f ca="1">COUNTIFS('[1]Appendix 1'!$F:$F,$A6,'[1]Appendix 1'!$A:$A,K$1)</f>
        <v>0</v>
      </c>
      <c r="L6" s="43">
        <f ca="1">COUNTIFS('[1]Appendix 1'!$F:$F,$A6,'[1]Appendix 1'!$A:$A,L$1)</f>
        <v>1</v>
      </c>
      <c r="M6" s="43">
        <f ca="1">COUNTIFS('[1]Appendix 1'!$F:$F,$A6,'[1]Appendix 1'!$A:$A,M$1)</f>
        <v>0</v>
      </c>
      <c r="N6" s="43">
        <f ca="1">COUNTIFS('[1]Appendix 1'!$F:$F,$A6,'[1]Appendix 1'!$A:$A,N$1)</f>
        <v>0</v>
      </c>
      <c r="O6" s="43">
        <f ca="1">COUNTIFS('[1]Appendix 1'!$F:$F,$A6,'[1]Appendix 1'!$A:$A,O$1)</f>
        <v>0</v>
      </c>
      <c r="P6" s="43">
        <f ca="1">COUNTIFS('[1]Appendix 1'!$F:$F,$A6,'[1]Appendix 1'!$A:$A,P$1)</f>
        <v>0</v>
      </c>
      <c r="Q6" s="43">
        <f ca="1">COUNTIFS('[1]Appendix 1'!$F:$F,$A6,'[1]Appendix 1'!$A:$A,Q$1)</f>
        <v>0</v>
      </c>
      <c r="R6" s="43">
        <f ca="1">COUNTIFS('[1]Appendix 1'!$F:$F,$A6,'[1]Appendix 1'!$A:$A,R$1)</f>
        <v>0</v>
      </c>
      <c r="S6" s="43">
        <f ca="1">COUNTIFS('[1]Appendix 1'!$F:$F,$A6,'[1]Appendix 1'!$A:$A,S$1)</f>
        <v>0</v>
      </c>
      <c r="T6" s="43">
        <f ca="1">COUNTIFS('[1]Appendix 1'!$F:$F,$A6,'[1]Appendix 1'!$A:$A,T$1)</f>
        <v>0</v>
      </c>
      <c r="U6" s="43">
        <f ca="1">COUNTIFS('[1]Appendix 1'!$F:$F,$A6,'[1]Appendix 1'!$A:$A,U$1)</f>
        <v>0</v>
      </c>
      <c r="V6" s="43">
        <f ca="1">COUNTIFS('[1]Appendix 1'!$F:$F,$A6,'[1]Appendix 1'!$A:$A,V$1)</f>
        <v>0</v>
      </c>
      <c r="W6" s="43">
        <f ca="1">COUNTIFS('[1]Appendix 1'!$F:$F,$A6,'[1]Appendix 1'!$A:$A,W$1)</f>
        <v>0</v>
      </c>
      <c r="X6" s="43">
        <f ca="1">COUNTIFS('[1]Appendix 1'!$F:$F,$A6,'[1]Appendix 1'!$A:$A,X$1)</f>
        <v>0</v>
      </c>
      <c r="Y6" s="43">
        <f ca="1">COUNTIFS('[1]Appendix 1'!$F:$F,$A6,'[1]Appendix 1'!$A:$A,Y$1)</f>
        <v>0</v>
      </c>
      <c r="Z6" s="43">
        <f ca="1">COUNTIFS('[1]Appendix 1'!$F:$F,$A6,'[1]Appendix 1'!$A:$A,Z$1)</f>
        <v>0</v>
      </c>
      <c r="AA6" s="43">
        <f ca="1">COUNTIFS('[1]Appendix 1'!$F:$F,$A6,'[1]Appendix 1'!$A:$A,AA$1)</f>
        <v>0</v>
      </c>
      <c r="AB6" s="43">
        <f ca="1">COUNTIFS('[1]Appendix 1'!$F:$F,$A6,'[1]Appendix 1'!$A:$A,AB$1)</f>
        <v>0</v>
      </c>
      <c r="AC6" s="43"/>
      <c r="AD6" s="43"/>
      <c r="AI6" s="43" t="e">
        <f t="shared" ca="1" si="1"/>
        <v>#NAME?</v>
      </c>
      <c r="AJ6" s="43" t="e">
        <f t="shared" ca="1" si="2"/>
        <v>#NAME?</v>
      </c>
      <c r="AK6" s="43" t="e">
        <f t="shared" ca="1" si="3"/>
        <v>#NAME?</v>
      </c>
      <c r="AL6" s="43">
        <v>2025</v>
      </c>
    </row>
    <row r="7" spans="1:48" x14ac:dyDescent="0.2">
      <c r="A7" s="43" t="str">
        <f ca="1">IFERROR(__xludf.DUMMYFUNCTION("""COMPUTED_VALUE"""),"AZERBAIJAN")</f>
        <v>AZERBAIJAN</v>
      </c>
      <c r="B7" s="43">
        <f t="shared" ca="1" si="0"/>
        <v>11</v>
      </c>
      <c r="C7" s="43">
        <f ca="1">COUNTIFS('[1]Appendix 1'!$F:$F,$A7,'[1]Appendix 1'!$A:$A,C$1)</f>
        <v>0</v>
      </c>
      <c r="D7" s="43">
        <f ca="1">COUNTIFS('[1]Appendix 1'!$F:$F,$A7,'[1]Appendix 1'!$A:$A,D$1)</f>
        <v>0</v>
      </c>
      <c r="E7" s="43">
        <f ca="1">COUNTIFS('[1]Appendix 1'!$F:$F,$A7,'[1]Appendix 1'!$A:$A,E$1)</f>
        <v>0</v>
      </c>
      <c r="F7" s="43">
        <f ca="1">COUNTIFS('[1]Appendix 1'!$F:$F,$A7,'[1]Appendix 1'!$A:$A,F$1)</f>
        <v>0</v>
      </c>
      <c r="G7" s="43">
        <f ca="1">COUNTIFS('[1]Appendix 1'!$F:$F,$A7,'[1]Appendix 1'!$A:$A,G$1)</f>
        <v>0</v>
      </c>
      <c r="H7" s="43">
        <f ca="1">COUNTIFS('[1]Appendix 1'!$F:$F,$A7,'[1]Appendix 1'!$A:$A,H$1)</f>
        <v>0</v>
      </c>
      <c r="I7" s="43">
        <f ca="1">COUNTIFS('[1]Appendix 1'!$F:$F,$A7,'[1]Appendix 1'!$A:$A,I$1)</f>
        <v>0</v>
      </c>
      <c r="J7" s="43">
        <f ca="1">COUNTIFS('[1]Appendix 1'!$F:$F,$A7,'[1]Appendix 1'!$A:$A,J$1)</f>
        <v>0</v>
      </c>
      <c r="K7" s="43">
        <f ca="1">COUNTIFS('[1]Appendix 1'!$F:$F,$A7,'[1]Appendix 1'!$A:$A,K$1)</f>
        <v>2</v>
      </c>
      <c r="L7" s="43">
        <f ca="1">COUNTIFS('[1]Appendix 1'!$F:$F,$A7,'[1]Appendix 1'!$A:$A,L$1)</f>
        <v>0</v>
      </c>
      <c r="M7" s="43">
        <f ca="1">COUNTIFS('[1]Appendix 1'!$F:$F,$A7,'[1]Appendix 1'!$A:$A,M$1)</f>
        <v>0</v>
      </c>
      <c r="N7" s="43">
        <f ca="1">COUNTIFS('[1]Appendix 1'!$F:$F,$A7,'[1]Appendix 1'!$A:$A,N$1)</f>
        <v>0</v>
      </c>
      <c r="O7" s="43">
        <f ca="1">COUNTIFS('[1]Appendix 1'!$F:$F,$A7,'[1]Appendix 1'!$A:$A,O$1)</f>
        <v>0</v>
      </c>
      <c r="P7" s="43">
        <f ca="1">COUNTIFS('[1]Appendix 1'!$F:$F,$A7,'[1]Appendix 1'!$A:$A,P$1)</f>
        <v>0</v>
      </c>
      <c r="Q7" s="43">
        <f ca="1">COUNTIFS('[1]Appendix 1'!$F:$F,$A7,'[1]Appendix 1'!$A:$A,Q$1)</f>
        <v>1</v>
      </c>
      <c r="R7" s="43">
        <f ca="1">COUNTIFS('[1]Appendix 1'!$F:$F,$A7,'[1]Appendix 1'!$A:$A,R$1)</f>
        <v>1</v>
      </c>
      <c r="S7" s="43">
        <f ca="1">COUNTIFS('[1]Appendix 1'!$F:$F,$A7,'[1]Appendix 1'!$A:$A,S$1)</f>
        <v>4</v>
      </c>
      <c r="T7" s="43">
        <f ca="1">COUNTIFS('[1]Appendix 1'!$F:$F,$A7,'[1]Appendix 1'!$A:$A,T$1)</f>
        <v>0</v>
      </c>
      <c r="U7" s="43">
        <f ca="1">COUNTIFS('[1]Appendix 1'!$F:$F,$A7,'[1]Appendix 1'!$A:$A,U$1)</f>
        <v>0</v>
      </c>
      <c r="V7" s="43">
        <f ca="1">COUNTIFS('[1]Appendix 1'!$F:$F,$A7,'[1]Appendix 1'!$A:$A,V$1)</f>
        <v>0</v>
      </c>
      <c r="W7" s="43">
        <f ca="1">COUNTIFS('[1]Appendix 1'!$F:$F,$A7,'[1]Appendix 1'!$A:$A,W$1)</f>
        <v>1</v>
      </c>
      <c r="X7" s="43">
        <f ca="1">COUNTIFS('[1]Appendix 1'!$F:$F,$A7,'[1]Appendix 1'!$A:$A,X$1)</f>
        <v>0</v>
      </c>
      <c r="Y7" s="43">
        <f ca="1">COUNTIFS('[1]Appendix 1'!$F:$F,$A7,'[1]Appendix 1'!$A:$A,Y$1)</f>
        <v>0</v>
      </c>
      <c r="Z7" s="43">
        <f ca="1">COUNTIFS('[1]Appendix 1'!$F:$F,$A7,'[1]Appendix 1'!$A:$A,Z$1)</f>
        <v>0</v>
      </c>
      <c r="AA7" s="43">
        <f ca="1">COUNTIFS('[1]Appendix 1'!$F:$F,$A7,'[1]Appendix 1'!$A:$A,AA$1)</f>
        <v>2</v>
      </c>
      <c r="AB7" s="43">
        <f ca="1">COUNTIFS('[1]Appendix 1'!$F:$F,$A7,'[1]Appendix 1'!$A:$A,AB$1)</f>
        <v>0</v>
      </c>
      <c r="AC7" s="43"/>
      <c r="AD7" s="43"/>
      <c r="AE7" s="43"/>
      <c r="AF7" s="43"/>
      <c r="AI7" s="43" t="e">
        <f t="shared" ca="1" si="1"/>
        <v>#NAME?</v>
      </c>
      <c r="AJ7" s="43" t="e">
        <f t="shared" ca="1" si="2"/>
        <v>#NAME?</v>
      </c>
      <c r="AK7" s="43" t="e">
        <f t="shared" ca="1" si="3"/>
        <v>#NAME?</v>
      </c>
      <c r="AL7" s="43">
        <v>2007</v>
      </c>
      <c r="AO7" s="43">
        <v>1</v>
      </c>
      <c r="AP7" s="43">
        <f t="shared" ref="AP7:AU7" ca="1" si="5">W7</f>
        <v>1</v>
      </c>
      <c r="AQ7" s="43">
        <f t="shared" ca="1" si="5"/>
        <v>0</v>
      </c>
      <c r="AR7" s="43">
        <f t="shared" ca="1" si="5"/>
        <v>0</v>
      </c>
      <c r="AS7" s="43">
        <f t="shared" ca="1" si="5"/>
        <v>0</v>
      </c>
      <c r="AT7" s="43">
        <f t="shared" ca="1" si="5"/>
        <v>2</v>
      </c>
      <c r="AU7" s="43">
        <f t="shared" ca="1" si="5"/>
        <v>0</v>
      </c>
      <c r="AV7" s="43">
        <v>1</v>
      </c>
    </row>
    <row r="8" spans="1:48" x14ac:dyDescent="0.2">
      <c r="A8" s="43" t="str">
        <f ca="1">IFERROR(__xludf.DUMMYFUNCTION("""COMPUTED_VALUE"""),"BAHAMAS")</f>
        <v>BAHAMAS</v>
      </c>
      <c r="B8" s="43">
        <f t="shared" ca="1" si="0"/>
        <v>2</v>
      </c>
      <c r="C8" s="43">
        <f ca="1">COUNTIFS('[1]Appendix 1'!$F:$F,$A8,'[1]Appendix 1'!$A:$A,C$1)</f>
        <v>0</v>
      </c>
      <c r="D8" s="43">
        <f ca="1">COUNTIFS('[1]Appendix 1'!$F:$F,$A8,'[1]Appendix 1'!$A:$A,D$1)</f>
        <v>0</v>
      </c>
      <c r="E8" s="43">
        <f ca="1">COUNTIFS('[1]Appendix 1'!$F:$F,$A8,'[1]Appendix 1'!$A:$A,E$1)</f>
        <v>0</v>
      </c>
      <c r="F8" s="43">
        <f ca="1">COUNTIFS('[1]Appendix 1'!$F:$F,$A8,'[1]Appendix 1'!$A:$A,F$1)</f>
        <v>0</v>
      </c>
      <c r="G8" s="43">
        <f ca="1">COUNTIFS('[1]Appendix 1'!$F:$F,$A8,'[1]Appendix 1'!$A:$A,G$1)</f>
        <v>0</v>
      </c>
      <c r="H8" s="43">
        <f ca="1">COUNTIFS('[1]Appendix 1'!$F:$F,$A8,'[1]Appendix 1'!$A:$A,H$1)</f>
        <v>0</v>
      </c>
      <c r="I8" s="43">
        <f ca="1">COUNTIFS('[1]Appendix 1'!$F:$F,$A8,'[1]Appendix 1'!$A:$A,I$1)</f>
        <v>0</v>
      </c>
      <c r="J8" s="43">
        <f ca="1">COUNTIFS('[1]Appendix 1'!$F:$F,$A8,'[1]Appendix 1'!$A:$A,J$1)</f>
        <v>0</v>
      </c>
      <c r="K8" s="43">
        <f ca="1">COUNTIFS('[1]Appendix 1'!$F:$F,$A8,'[1]Appendix 1'!$A:$A,K$1)</f>
        <v>0</v>
      </c>
      <c r="L8" s="43">
        <f ca="1">COUNTIFS('[1]Appendix 1'!$F:$F,$A8,'[1]Appendix 1'!$A:$A,L$1)</f>
        <v>2</v>
      </c>
      <c r="M8" s="43">
        <f ca="1">COUNTIFS('[1]Appendix 1'!$F:$F,$A8,'[1]Appendix 1'!$A:$A,M$1)</f>
        <v>0</v>
      </c>
      <c r="N8" s="43">
        <f ca="1">COUNTIFS('[1]Appendix 1'!$F:$F,$A8,'[1]Appendix 1'!$A:$A,N$1)</f>
        <v>0</v>
      </c>
      <c r="O8" s="43">
        <f ca="1">COUNTIFS('[1]Appendix 1'!$F:$F,$A8,'[1]Appendix 1'!$A:$A,O$1)</f>
        <v>0</v>
      </c>
      <c r="P8" s="43">
        <f ca="1">COUNTIFS('[1]Appendix 1'!$F:$F,$A8,'[1]Appendix 1'!$A:$A,P$1)</f>
        <v>0</v>
      </c>
      <c r="Q8" s="43">
        <f ca="1">COUNTIFS('[1]Appendix 1'!$F:$F,$A8,'[1]Appendix 1'!$A:$A,Q$1)</f>
        <v>0</v>
      </c>
      <c r="R8" s="43">
        <f ca="1">COUNTIFS('[1]Appendix 1'!$F:$F,$A8,'[1]Appendix 1'!$A:$A,R$1)</f>
        <v>0</v>
      </c>
      <c r="S8" s="43">
        <f ca="1">COUNTIFS('[1]Appendix 1'!$F:$F,$A8,'[1]Appendix 1'!$A:$A,S$1)</f>
        <v>0</v>
      </c>
      <c r="T8" s="43">
        <f ca="1">COUNTIFS('[1]Appendix 1'!$F:$F,$A8,'[1]Appendix 1'!$A:$A,T$1)</f>
        <v>0</v>
      </c>
      <c r="U8" s="43">
        <f ca="1">COUNTIFS('[1]Appendix 1'!$F:$F,$A8,'[1]Appendix 1'!$A:$A,U$1)</f>
        <v>0</v>
      </c>
      <c r="V8" s="43">
        <f ca="1">COUNTIFS('[1]Appendix 1'!$F:$F,$A8,'[1]Appendix 1'!$A:$A,V$1)</f>
        <v>0</v>
      </c>
      <c r="W8" s="43">
        <f ca="1">COUNTIFS('[1]Appendix 1'!$F:$F,$A8,'[1]Appendix 1'!$A:$A,W$1)</f>
        <v>0</v>
      </c>
      <c r="X8" s="43">
        <f ca="1">COUNTIFS('[1]Appendix 1'!$F:$F,$A8,'[1]Appendix 1'!$A:$A,X$1)</f>
        <v>0</v>
      </c>
      <c r="Y8" s="43">
        <f ca="1">COUNTIFS('[1]Appendix 1'!$F:$F,$A8,'[1]Appendix 1'!$A:$A,Y$1)</f>
        <v>0</v>
      </c>
      <c r="Z8" s="43">
        <f ca="1">COUNTIFS('[1]Appendix 1'!$F:$F,$A8,'[1]Appendix 1'!$A:$A,Z$1)</f>
        <v>0</v>
      </c>
      <c r="AA8" s="43">
        <f ca="1">COUNTIFS('[1]Appendix 1'!$F:$F,$A8,'[1]Appendix 1'!$A:$A,AA$1)</f>
        <v>0</v>
      </c>
      <c r="AB8" s="43">
        <f ca="1">COUNTIFS('[1]Appendix 1'!$F:$F,$A8,'[1]Appendix 1'!$A:$A,AB$1)</f>
        <v>0</v>
      </c>
      <c r="AC8" s="43"/>
      <c r="AD8" s="43"/>
      <c r="AI8" s="43" t="e">
        <f t="shared" ca="1" si="1"/>
        <v>#NAME?</v>
      </c>
      <c r="AJ8" s="43" t="e">
        <f t="shared" ca="1" si="2"/>
        <v>#NAME?</v>
      </c>
      <c r="AK8" s="43" t="e">
        <f t="shared" ca="1" si="3"/>
        <v>#NAME?</v>
      </c>
      <c r="AL8" s="43">
        <v>2025</v>
      </c>
    </row>
    <row r="9" spans="1:48" x14ac:dyDescent="0.2">
      <c r="A9" s="43" t="str">
        <f ca="1">IFERROR(__xludf.DUMMYFUNCTION("""COMPUTED_VALUE"""),"BAHRAIN")</f>
        <v>BAHRAIN</v>
      </c>
      <c r="B9" s="43">
        <f t="shared" ca="1" si="0"/>
        <v>2</v>
      </c>
      <c r="C9" s="43">
        <f ca="1">COUNTIFS('[1]Appendix 1'!$F:$F,$A9,'[1]Appendix 1'!$A:$A,C$1)</f>
        <v>0</v>
      </c>
      <c r="D9" s="43">
        <f ca="1">COUNTIFS('[1]Appendix 1'!$F:$F,$A9,'[1]Appendix 1'!$A:$A,D$1)</f>
        <v>0</v>
      </c>
      <c r="E9" s="43">
        <f ca="1">COUNTIFS('[1]Appendix 1'!$F:$F,$A9,'[1]Appendix 1'!$A:$A,E$1)</f>
        <v>0</v>
      </c>
      <c r="F9" s="43">
        <f ca="1">COUNTIFS('[1]Appendix 1'!$F:$F,$A9,'[1]Appendix 1'!$A:$A,F$1)</f>
        <v>0</v>
      </c>
      <c r="G9" s="43">
        <f ca="1">COUNTIFS('[1]Appendix 1'!$F:$F,$A9,'[1]Appendix 1'!$A:$A,G$1)</f>
        <v>0</v>
      </c>
      <c r="H9" s="43">
        <f ca="1">COUNTIFS('[1]Appendix 1'!$F:$F,$A9,'[1]Appendix 1'!$A:$A,H$1)</f>
        <v>0</v>
      </c>
      <c r="I9" s="43">
        <f ca="1">COUNTIFS('[1]Appendix 1'!$F:$F,$A9,'[1]Appendix 1'!$A:$A,I$1)</f>
        <v>0</v>
      </c>
      <c r="J9" s="43">
        <f ca="1">COUNTIFS('[1]Appendix 1'!$F:$F,$A9,'[1]Appendix 1'!$A:$A,J$1)</f>
        <v>0</v>
      </c>
      <c r="K9" s="43">
        <f ca="1">COUNTIFS('[1]Appendix 1'!$F:$F,$A9,'[1]Appendix 1'!$A:$A,K$1)</f>
        <v>0</v>
      </c>
      <c r="L9" s="43">
        <f ca="1">COUNTIFS('[1]Appendix 1'!$F:$F,$A9,'[1]Appendix 1'!$A:$A,L$1)</f>
        <v>0</v>
      </c>
      <c r="M9" s="43">
        <f ca="1">COUNTIFS('[1]Appendix 1'!$F:$F,$A9,'[1]Appendix 1'!$A:$A,M$1)</f>
        <v>0</v>
      </c>
      <c r="N9" s="43">
        <f ca="1">COUNTIFS('[1]Appendix 1'!$F:$F,$A9,'[1]Appendix 1'!$A:$A,N$1)</f>
        <v>0</v>
      </c>
      <c r="O9" s="43">
        <f ca="1">COUNTIFS('[1]Appendix 1'!$F:$F,$A9,'[1]Appendix 1'!$A:$A,O$1)</f>
        <v>0</v>
      </c>
      <c r="P9" s="43">
        <f ca="1">COUNTIFS('[1]Appendix 1'!$F:$F,$A9,'[1]Appendix 1'!$A:$A,P$1)</f>
        <v>0</v>
      </c>
      <c r="Q9" s="43">
        <f ca="1">COUNTIFS('[1]Appendix 1'!$F:$F,$A9,'[1]Appendix 1'!$A:$A,Q$1)</f>
        <v>0</v>
      </c>
      <c r="R9" s="43">
        <f ca="1">COUNTIFS('[1]Appendix 1'!$F:$F,$A9,'[1]Appendix 1'!$A:$A,R$1)</f>
        <v>1</v>
      </c>
      <c r="S9" s="43">
        <f ca="1">COUNTIFS('[1]Appendix 1'!$F:$F,$A9,'[1]Appendix 1'!$A:$A,S$1)</f>
        <v>0</v>
      </c>
      <c r="T9" s="43">
        <f ca="1">COUNTIFS('[1]Appendix 1'!$F:$F,$A9,'[1]Appendix 1'!$A:$A,T$1)</f>
        <v>0</v>
      </c>
      <c r="U9" s="43">
        <f ca="1">COUNTIFS('[1]Appendix 1'!$F:$F,$A9,'[1]Appendix 1'!$A:$A,U$1)</f>
        <v>0</v>
      </c>
      <c r="V9" s="43">
        <f ca="1">COUNTIFS('[1]Appendix 1'!$F:$F,$A9,'[1]Appendix 1'!$A:$A,V$1)</f>
        <v>0</v>
      </c>
      <c r="W9" s="43">
        <f ca="1">COUNTIFS('[1]Appendix 1'!$F:$F,$A9,'[1]Appendix 1'!$A:$A,W$1)</f>
        <v>1</v>
      </c>
      <c r="X9" s="43">
        <f ca="1">COUNTIFS('[1]Appendix 1'!$F:$F,$A9,'[1]Appendix 1'!$A:$A,X$1)</f>
        <v>0</v>
      </c>
      <c r="Y9" s="43">
        <f ca="1">COUNTIFS('[1]Appendix 1'!$F:$F,$A9,'[1]Appendix 1'!$A:$A,Y$1)</f>
        <v>0</v>
      </c>
      <c r="Z9" s="43">
        <f ca="1">COUNTIFS('[1]Appendix 1'!$F:$F,$A9,'[1]Appendix 1'!$A:$A,Z$1)</f>
        <v>0</v>
      </c>
      <c r="AA9" s="43">
        <f ca="1">COUNTIFS('[1]Appendix 1'!$F:$F,$A9,'[1]Appendix 1'!$A:$A,AA$1)</f>
        <v>0</v>
      </c>
      <c r="AB9" s="43">
        <f ca="1">COUNTIFS('[1]Appendix 1'!$F:$F,$A9,'[1]Appendix 1'!$A:$A,AB$1)</f>
        <v>0</v>
      </c>
      <c r="AC9" s="43"/>
      <c r="AD9" s="43"/>
      <c r="AE9" s="43"/>
      <c r="AI9" s="43" t="e">
        <f t="shared" ca="1" si="1"/>
        <v>#NAME?</v>
      </c>
      <c r="AJ9" s="43" t="e">
        <f t="shared" ca="1" si="2"/>
        <v>#NAME?</v>
      </c>
      <c r="AK9" s="43" t="e">
        <f t="shared" ca="1" si="3"/>
        <v>#NAME?</v>
      </c>
      <c r="AL9" s="43">
        <v>2014</v>
      </c>
    </row>
    <row r="10" spans="1:48" x14ac:dyDescent="0.2">
      <c r="A10" s="43" t="str">
        <f ca="1">IFERROR(__xludf.DUMMYFUNCTION("""COMPUTED_VALUE"""),"BANGLADESH")</f>
        <v>BANGLADESH</v>
      </c>
      <c r="B10" s="43">
        <f t="shared" ca="1" si="0"/>
        <v>1</v>
      </c>
      <c r="C10" s="43">
        <f ca="1">COUNTIFS('[1]Appendix 1'!$F:$F,$A10,'[1]Appendix 1'!$A:$A,C$1)</f>
        <v>0</v>
      </c>
      <c r="D10" s="43">
        <f ca="1">COUNTIFS('[1]Appendix 1'!$F:$F,$A10,'[1]Appendix 1'!$A:$A,D$1)</f>
        <v>0</v>
      </c>
      <c r="E10" s="43">
        <f ca="1">COUNTIFS('[1]Appendix 1'!$F:$F,$A10,'[1]Appendix 1'!$A:$A,E$1)</f>
        <v>0</v>
      </c>
      <c r="F10" s="43">
        <f ca="1">COUNTIFS('[1]Appendix 1'!$F:$F,$A10,'[1]Appendix 1'!$A:$A,F$1)</f>
        <v>0</v>
      </c>
      <c r="G10" s="43">
        <f ca="1">COUNTIFS('[1]Appendix 1'!$F:$F,$A10,'[1]Appendix 1'!$A:$A,G$1)</f>
        <v>0</v>
      </c>
      <c r="H10" s="43">
        <f ca="1">COUNTIFS('[1]Appendix 1'!$F:$F,$A10,'[1]Appendix 1'!$A:$A,H$1)</f>
        <v>0</v>
      </c>
      <c r="I10" s="43">
        <f ca="1">COUNTIFS('[1]Appendix 1'!$F:$F,$A10,'[1]Appendix 1'!$A:$A,I$1)</f>
        <v>0</v>
      </c>
      <c r="J10" s="43">
        <f ca="1">COUNTIFS('[1]Appendix 1'!$F:$F,$A10,'[1]Appendix 1'!$A:$A,J$1)</f>
        <v>0</v>
      </c>
      <c r="K10" s="43">
        <f ca="1">COUNTIFS('[1]Appendix 1'!$F:$F,$A10,'[1]Appendix 1'!$A:$A,K$1)</f>
        <v>0</v>
      </c>
      <c r="L10" s="43">
        <f ca="1">COUNTIFS('[1]Appendix 1'!$F:$F,$A10,'[1]Appendix 1'!$A:$A,L$1)</f>
        <v>0</v>
      </c>
      <c r="M10" s="43">
        <f ca="1">COUNTIFS('[1]Appendix 1'!$F:$F,$A10,'[1]Appendix 1'!$A:$A,M$1)</f>
        <v>0</v>
      </c>
      <c r="N10" s="43">
        <f ca="1">COUNTIFS('[1]Appendix 1'!$F:$F,$A10,'[1]Appendix 1'!$A:$A,N$1)</f>
        <v>0</v>
      </c>
      <c r="O10" s="43">
        <f ca="1">COUNTIFS('[1]Appendix 1'!$F:$F,$A10,'[1]Appendix 1'!$A:$A,O$1)</f>
        <v>0</v>
      </c>
      <c r="P10" s="43">
        <f ca="1">COUNTIFS('[1]Appendix 1'!$F:$F,$A10,'[1]Appendix 1'!$A:$A,P$1)</f>
        <v>0</v>
      </c>
      <c r="Q10" s="43">
        <f ca="1">COUNTIFS('[1]Appendix 1'!$F:$F,$A10,'[1]Appendix 1'!$A:$A,Q$1)</f>
        <v>0</v>
      </c>
      <c r="R10" s="43">
        <f ca="1">COUNTIFS('[1]Appendix 1'!$F:$F,$A10,'[1]Appendix 1'!$A:$A,R$1)</f>
        <v>1</v>
      </c>
      <c r="S10" s="43">
        <f ca="1">COUNTIFS('[1]Appendix 1'!$F:$F,$A10,'[1]Appendix 1'!$A:$A,S$1)</f>
        <v>0</v>
      </c>
      <c r="T10" s="43">
        <f ca="1">COUNTIFS('[1]Appendix 1'!$F:$F,$A10,'[1]Appendix 1'!$A:$A,T$1)</f>
        <v>0</v>
      </c>
      <c r="U10" s="43">
        <f ca="1">COUNTIFS('[1]Appendix 1'!$F:$F,$A10,'[1]Appendix 1'!$A:$A,U$1)</f>
        <v>0</v>
      </c>
      <c r="V10" s="43">
        <f ca="1">COUNTIFS('[1]Appendix 1'!$F:$F,$A10,'[1]Appendix 1'!$A:$A,V$1)</f>
        <v>0</v>
      </c>
      <c r="W10" s="43">
        <f ca="1">COUNTIFS('[1]Appendix 1'!$F:$F,$A10,'[1]Appendix 1'!$A:$A,W$1)</f>
        <v>0</v>
      </c>
      <c r="X10" s="43">
        <f ca="1">COUNTIFS('[1]Appendix 1'!$F:$F,$A10,'[1]Appendix 1'!$A:$A,X$1)</f>
        <v>0</v>
      </c>
      <c r="Y10" s="43">
        <f ca="1">COUNTIFS('[1]Appendix 1'!$F:$F,$A10,'[1]Appendix 1'!$A:$A,Y$1)</f>
        <v>0</v>
      </c>
      <c r="Z10" s="43">
        <f ca="1">COUNTIFS('[1]Appendix 1'!$F:$F,$A10,'[1]Appendix 1'!$A:$A,Z$1)</f>
        <v>0</v>
      </c>
      <c r="AA10" s="43">
        <f ca="1">COUNTIFS('[1]Appendix 1'!$F:$F,$A10,'[1]Appendix 1'!$A:$A,AA$1)</f>
        <v>0</v>
      </c>
      <c r="AB10" s="43">
        <f ca="1">COUNTIFS('[1]Appendix 1'!$F:$F,$A10,'[1]Appendix 1'!$A:$A,AB$1)</f>
        <v>0</v>
      </c>
      <c r="AC10" s="43"/>
      <c r="AD10" s="43"/>
      <c r="AI10" s="43" t="e">
        <f t="shared" ca="1" si="1"/>
        <v>#NAME?</v>
      </c>
      <c r="AJ10" s="43" t="e">
        <f t="shared" ca="1" si="2"/>
        <v>#NAME?</v>
      </c>
      <c r="AK10" s="43" t="e">
        <f t="shared" ca="1" si="3"/>
        <v>#NAME?</v>
      </c>
      <c r="AL10" s="43">
        <v>2014</v>
      </c>
    </row>
    <row r="11" spans="1:48" x14ac:dyDescent="0.2">
      <c r="A11" s="43" t="str">
        <f ca="1">IFERROR(__xludf.DUMMYFUNCTION("""COMPUTED_VALUE"""),"BARBADOS")</f>
        <v>BARBADOS</v>
      </c>
      <c r="B11" s="43">
        <f t="shared" ca="1" si="0"/>
        <v>4</v>
      </c>
      <c r="C11" s="43">
        <f ca="1">COUNTIFS('[1]Appendix 1'!$F:$F,$A11,'[1]Appendix 1'!$A:$A,C$1)</f>
        <v>0</v>
      </c>
      <c r="D11" s="43">
        <f ca="1">COUNTIFS('[1]Appendix 1'!$F:$F,$A11,'[1]Appendix 1'!$A:$A,D$1)</f>
        <v>0</v>
      </c>
      <c r="E11" s="43">
        <f ca="1">COUNTIFS('[1]Appendix 1'!$F:$F,$A11,'[1]Appendix 1'!$A:$A,E$1)</f>
        <v>0</v>
      </c>
      <c r="F11" s="43">
        <f ca="1">COUNTIFS('[1]Appendix 1'!$F:$F,$A11,'[1]Appendix 1'!$A:$A,F$1)</f>
        <v>0</v>
      </c>
      <c r="G11" s="43">
        <f ca="1">COUNTIFS('[1]Appendix 1'!$F:$F,$A11,'[1]Appendix 1'!$A:$A,G$1)</f>
        <v>0</v>
      </c>
      <c r="H11" s="43">
        <f ca="1">COUNTIFS('[1]Appendix 1'!$F:$F,$A11,'[1]Appendix 1'!$A:$A,H$1)</f>
        <v>0</v>
      </c>
      <c r="I11" s="43">
        <f ca="1">COUNTIFS('[1]Appendix 1'!$F:$F,$A11,'[1]Appendix 1'!$A:$A,I$1)</f>
        <v>0</v>
      </c>
      <c r="J11" s="43">
        <f ca="1">COUNTIFS('[1]Appendix 1'!$F:$F,$A11,'[1]Appendix 1'!$A:$A,J$1)</f>
        <v>0</v>
      </c>
      <c r="K11" s="43">
        <f ca="1">COUNTIFS('[1]Appendix 1'!$F:$F,$A11,'[1]Appendix 1'!$A:$A,K$1)</f>
        <v>0</v>
      </c>
      <c r="L11" s="43">
        <f ca="1">COUNTIFS('[1]Appendix 1'!$F:$F,$A11,'[1]Appendix 1'!$A:$A,L$1)</f>
        <v>0</v>
      </c>
      <c r="M11" s="43">
        <f ca="1">COUNTIFS('[1]Appendix 1'!$F:$F,$A11,'[1]Appendix 1'!$A:$A,M$1)</f>
        <v>3</v>
      </c>
      <c r="N11" s="43">
        <f ca="1">COUNTIFS('[1]Appendix 1'!$F:$F,$A11,'[1]Appendix 1'!$A:$A,N$1)</f>
        <v>0</v>
      </c>
      <c r="O11" s="43">
        <f ca="1">COUNTIFS('[1]Appendix 1'!$F:$F,$A11,'[1]Appendix 1'!$A:$A,O$1)</f>
        <v>0</v>
      </c>
      <c r="P11" s="43">
        <f ca="1">COUNTIFS('[1]Appendix 1'!$F:$F,$A11,'[1]Appendix 1'!$A:$A,P$1)</f>
        <v>0</v>
      </c>
      <c r="Q11" s="43">
        <f ca="1">COUNTIFS('[1]Appendix 1'!$F:$F,$A11,'[1]Appendix 1'!$A:$A,Q$1)</f>
        <v>0</v>
      </c>
      <c r="R11" s="43">
        <f ca="1">COUNTIFS('[1]Appendix 1'!$F:$F,$A11,'[1]Appendix 1'!$A:$A,R$1)</f>
        <v>0</v>
      </c>
      <c r="S11" s="43">
        <f ca="1">COUNTIFS('[1]Appendix 1'!$F:$F,$A11,'[1]Appendix 1'!$A:$A,S$1)</f>
        <v>0</v>
      </c>
      <c r="T11" s="43">
        <f ca="1">COUNTIFS('[1]Appendix 1'!$F:$F,$A11,'[1]Appendix 1'!$A:$A,T$1)</f>
        <v>0</v>
      </c>
      <c r="U11" s="43">
        <f ca="1">COUNTIFS('[1]Appendix 1'!$F:$F,$A11,'[1]Appendix 1'!$A:$A,U$1)</f>
        <v>0</v>
      </c>
      <c r="V11" s="43">
        <f ca="1">COUNTIFS('[1]Appendix 1'!$F:$F,$A11,'[1]Appendix 1'!$A:$A,V$1)</f>
        <v>0</v>
      </c>
      <c r="W11" s="43">
        <f ca="1">COUNTIFS('[1]Appendix 1'!$F:$F,$A11,'[1]Appendix 1'!$A:$A,W$1)</f>
        <v>0</v>
      </c>
      <c r="X11" s="43">
        <f ca="1">COUNTIFS('[1]Appendix 1'!$F:$F,$A11,'[1]Appendix 1'!$A:$A,X$1)</f>
        <v>0</v>
      </c>
      <c r="Y11" s="43">
        <f ca="1">COUNTIFS('[1]Appendix 1'!$F:$F,$A11,'[1]Appendix 1'!$A:$A,Y$1)</f>
        <v>0</v>
      </c>
      <c r="Z11" s="43">
        <f ca="1">COUNTIFS('[1]Appendix 1'!$F:$F,$A11,'[1]Appendix 1'!$A:$A,Z$1)</f>
        <v>0</v>
      </c>
      <c r="AA11" s="43">
        <f ca="1">COUNTIFS('[1]Appendix 1'!$F:$F,$A11,'[1]Appendix 1'!$A:$A,AA$1)</f>
        <v>0</v>
      </c>
      <c r="AB11" s="43">
        <f ca="1">COUNTIFS('[1]Appendix 1'!$F:$F,$A11,'[1]Appendix 1'!$A:$A,AB$1)</f>
        <v>1</v>
      </c>
      <c r="AC11" s="43"/>
      <c r="AD11" s="43"/>
      <c r="AI11" s="43" t="e">
        <f t="shared" ca="1" si="1"/>
        <v>#NAME?</v>
      </c>
      <c r="AJ11" s="43" t="e">
        <f t="shared" ca="1" si="2"/>
        <v>#NAME?</v>
      </c>
      <c r="AK11" s="43" t="e">
        <f t="shared" ca="1" si="3"/>
        <v>#NAME?</v>
      </c>
      <c r="AL11" s="43">
        <v>2024</v>
      </c>
    </row>
    <row r="12" spans="1:48" x14ac:dyDescent="0.2">
      <c r="A12" s="43" t="str">
        <f ca="1">IFERROR(__xludf.DUMMYFUNCTION("""COMPUTED_VALUE"""),"BELGIUM")</f>
        <v>BELGIUM</v>
      </c>
      <c r="B12" s="43">
        <f t="shared" ca="1" si="0"/>
        <v>3</v>
      </c>
      <c r="C12" s="43">
        <f ca="1">COUNTIFS('[1]Appendix 1'!$F:$F,$A12,'[1]Appendix 1'!$A:$A,C$1)</f>
        <v>0</v>
      </c>
      <c r="D12" s="43">
        <f ca="1">COUNTIFS('[1]Appendix 1'!$F:$F,$A12,'[1]Appendix 1'!$A:$A,D$1)</f>
        <v>0</v>
      </c>
      <c r="E12" s="43">
        <f ca="1">COUNTIFS('[1]Appendix 1'!$F:$F,$A12,'[1]Appendix 1'!$A:$A,E$1)</f>
        <v>0</v>
      </c>
      <c r="F12" s="43">
        <f ca="1">COUNTIFS('[1]Appendix 1'!$F:$F,$A12,'[1]Appendix 1'!$A:$A,F$1)</f>
        <v>0</v>
      </c>
      <c r="G12" s="43">
        <f ca="1">COUNTIFS('[1]Appendix 1'!$F:$F,$A12,'[1]Appendix 1'!$A:$A,G$1)</f>
        <v>0</v>
      </c>
      <c r="H12" s="43">
        <f ca="1">COUNTIFS('[1]Appendix 1'!$F:$F,$A12,'[1]Appendix 1'!$A:$A,H$1)</f>
        <v>1</v>
      </c>
      <c r="I12" s="43">
        <f ca="1">COUNTIFS('[1]Appendix 1'!$F:$F,$A12,'[1]Appendix 1'!$A:$A,I$1)</f>
        <v>0</v>
      </c>
      <c r="J12" s="43">
        <f ca="1">COUNTIFS('[1]Appendix 1'!$F:$F,$A12,'[1]Appendix 1'!$A:$A,J$1)</f>
        <v>0</v>
      </c>
      <c r="K12" s="43">
        <f ca="1">COUNTIFS('[1]Appendix 1'!$F:$F,$A12,'[1]Appendix 1'!$A:$A,K$1)</f>
        <v>1</v>
      </c>
      <c r="L12" s="43">
        <f ca="1">COUNTIFS('[1]Appendix 1'!$F:$F,$A12,'[1]Appendix 1'!$A:$A,L$1)</f>
        <v>0</v>
      </c>
      <c r="M12" s="43">
        <f ca="1">COUNTIFS('[1]Appendix 1'!$F:$F,$A12,'[1]Appendix 1'!$A:$A,M$1)</f>
        <v>0</v>
      </c>
      <c r="N12" s="43">
        <f ca="1">COUNTIFS('[1]Appendix 1'!$F:$F,$A12,'[1]Appendix 1'!$A:$A,N$1)</f>
        <v>0</v>
      </c>
      <c r="O12" s="43">
        <f ca="1">COUNTIFS('[1]Appendix 1'!$F:$F,$A12,'[1]Appendix 1'!$A:$A,O$1)</f>
        <v>0</v>
      </c>
      <c r="P12" s="43">
        <f ca="1">COUNTIFS('[1]Appendix 1'!$F:$F,$A12,'[1]Appendix 1'!$A:$A,P$1)</f>
        <v>0</v>
      </c>
      <c r="Q12" s="43">
        <f ca="1">COUNTIFS('[1]Appendix 1'!$F:$F,$A12,'[1]Appendix 1'!$A:$A,Q$1)</f>
        <v>0</v>
      </c>
      <c r="R12" s="43">
        <f ca="1">COUNTIFS('[1]Appendix 1'!$F:$F,$A12,'[1]Appendix 1'!$A:$A,R$1)</f>
        <v>0</v>
      </c>
      <c r="S12" s="43">
        <f ca="1">COUNTIFS('[1]Appendix 1'!$F:$F,$A12,'[1]Appendix 1'!$A:$A,S$1)</f>
        <v>0</v>
      </c>
      <c r="T12" s="43">
        <f ca="1">COUNTIFS('[1]Appendix 1'!$F:$F,$A12,'[1]Appendix 1'!$A:$A,T$1)</f>
        <v>1</v>
      </c>
      <c r="U12" s="43">
        <f ca="1">COUNTIFS('[1]Appendix 1'!$F:$F,$A12,'[1]Appendix 1'!$A:$A,U$1)</f>
        <v>0</v>
      </c>
      <c r="V12" s="43">
        <f ca="1">COUNTIFS('[1]Appendix 1'!$F:$F,$A12,'[1]Appendix 1'!$A:$A,V$1)</f>
        <v>0</v>
      </c>
      <c r="W12" s="43">
        <f ca="1">COUNTIFS('[1]Appendix 1'!$F:$F,$A12,'[1]Appendix 1'!$A:$A,W$1)</f>
        <v>0</v>
      </c>
      <c r="X12" s="43">
        <f ca="1">COUNTIFS('[1]Appendix 1'!$F:$F,$A12,'[1]Appendix 1'!$A:$A,X$1)</f>
        <v>0</v>
      </c>
      <c r="Y12" s="43">
        <f ca="1">COUNTIFS('[1]Appendix 1'!$F:$F,$A12,'[1]Appendix 1'!$A:$A,Y$1)</f>
        <v>0</v>
      </c>
      <c r="Z12" s="43">
        <f ca="1">COUNTIFS('[1]Appendix 1'!$F:$F,$A12,'[1]Appendix 1'!$A:$A,Z$1)</f>
        <v>0</v>
      </c>
      <c r="AA12" s="43">
        <f ca="1">COUNTIFS('[1]Appendix 1'!$F:$F,$A12,'[1]Appendix 1'!$A:$A,AA$1)</f>
        <v>0</v>
      </c>
      <c r="AB12" s="43">
        <f ca="1">COUNTIFS('[1]Appendix 1'!$F:$F,$A12,'[1]Appendix 1'!$A:$A,AB$1)</f>
        <v>0</v>
      </c>
      <c r="AC12" s="43"/>
      <c r="AD12" s="43"/>
      <c r="AE12" s="43"/>
      <c r="AF12" s="43"/>
      <c r="AI12" s="43" t="e">
        <f t="shared" ca="1" si="1"/>
        <v>#NAME?</v>
      </c>
      <c r="AJ12" s="43" t="e">
        <f t="shared" ca="1" si="2"/>
        <v>#NAME?</v>
      </c>
      <c r="AK12" s="43" t="e">
        <f t="shared" ca="1" si="3"/>
        <v>#NAME?</v>
      </c>
      <c r="AL12" s="43">
        <v>2016</v>
      </c>
      <c r="AO12" s="43">
        <v>1</v>
      </c>
      <c r="AP12" s="43">
        <f t="shared" ref="AP12:AU12" ca="1" si="6">W12</f>
        <v>0</v>
      </c>
      <c r="AQ12" s="43">
        <f t="shared" ca="1" si="6"/>
        <v>0</v>
      </c>
      <c r="AR12" s="43">
        <f t="shared" ca="1" si="6"/>
        <v>0</v>
      </c>
      <c r="AS12" s="43">
        <f t="shared" ca="1" si="6"/>
        <v>0</v>
      </c>
      <c r="AT12" s="43">
        <f t="shared" ca="1" si="6"/>
        <v>0</v>
      </c>
      <c r="AU12" s="43">
        <f t="shared" ca="1" si="6"/>
        <v>0</v>
      </c>
    </row>
    <row r="13" spans="1:48" x14ac:dyDescent="0.2">
      <c r="A13" s="43" t="str">
        <f ca="1">IFERROR(__xludf.DUMMYFUNCTION("""COMPUTED_VALUE"""),"BELIZE")</f>
        <v>BELIZE</v>
      </c>
      <c r="B13" s="43">
        <f t="shared" ca="1" si="0"/>
        <v>2</v>
      </c>
      <c r="C13" s="43">
        <f ca="1">COUNTIFS('[1]Appendix 1'!$F:$F,$A13,'[1]Appendix 1'!$A:$A,C$1)</f>
        <v>0</v>
      </c>
      <c r="D13" s="43">
        <f ca="1">COUNTIFS('[1]Appendix 1'!$F:$F,$A13,'[1]Appendix 1'!$A:$A,D$1)</f>
        <v>0</v>
      </c>
      <c r="E13" s="43">
        <f ca="1">COUNTIFS('[1]Appendix 1'!$F:$F,$A13,'[1]Appendix 1'!$A:$A,E$1)</f>
        <v>0</v>
      </c>
      <c r="F13" s="43">
        <f ca="1">COUNTIFS('[1]Appendix 1'!$F:$F,$A13,'[1]Appendix 1'!$A:$A,F$1)</f>
        <v>0</v>
      </c>
      <c r="G13" s="43">
        <f ca="1">COUNTIFS('[1]Appendix 1'!$F:$F,$A13,'[1]Appendix 1'!$A:$A,G$1)</f>
        <v>0</v>
      </c>
      <c r="H13" s="43">
        <f ca="1">COUNTIFS('[1]Appendix 1'!$F:$F,$A13,'[1]Appendix 1'!$A:$A,H$1)</f>
        <v>0</v>
      </c>
      <c r="I13" s="43">
        <f ca="1">COUNTIFS('[1]Appendix 1'!$F:$F,$A13,'[1]Appendix 1'!$A:$A,I$1)</f>
        <v>0</v>
      </c>
      <c r="J13" s="43">
        <f ca="1">COUNTIFS('[1]Appendix 1'!$F:$F,$A13,'[1]Appendix 1'!$A:$A,J$1)</f>
        <v>0</v>
      </c>
      <c r="K13" s="43">
        <f ca="1">COUNTIFS('[1]Appendix 1'!$F:$F,$A13,'[1]Appendix 1'!$A:$A,K$1)</f>
        <v>0</v>
      </c>
      <c r="L13" s="43">
        <f ca="1">COUNTIFS('[1]Appendix 1'!$F:$F,$A13,'[1]Appendix 1'!$A:$A,L$1)</f>
        <v>1</v>
      </c>
      <c r="M13" s="43">
        <f ca="1">COUNTIFS('[1]Appendix 1'!$F:$F,$A13,'[1]Appendix 1'!$A:$A,M$1)</f>
        <v>0</v>
      </c>
      <c r="N13" s="43">
        <f ca="1">COUNTIFS('[1]Appendix 1'!$F:$F,$A13,'[1]Appendix 1'!$A:$A,N$1)</f>
        <v>0</v>
      </c>
      <c r="O13" s="43">
        <f ca="1">COUNTIFS('[1]Appendix 1'!$F:$F,$A13,'[1]Appendix 1'!$A:$A,O$1)</f>
        <v>0</v>
      </c>
      <c r="P13" s="43">
        <f ca="1">COUNTIFS('[1]Appendix 1'!$F:$F,$A13,'[1]Appendix 1'!$A:$A,P$1)</f>
        <v>0</v>
      </c>
      <c r="Q13" s="43">
        <f ca="1">COUNTIFS('[1]Appendix 1'!$F:$F,$A13,'[1]Appendix 1'!$A:$A,Q$1)</f>
        <v>0</v>
      </c>
      <c r="R13" s="43">
        <f ca="1">COUNTIFS('[1]Appendix 1'!$F:$F,$A13,'[1]Appendix 1'!$A:$A,R$1)</f>
        <v>1</v>
      </c>
      <c r="S13" s="43">
        <f ca="1">COUNTIFS('[1]Appendix 1'!$F:$F,$A13,'[1]Appendix 1'!$A:$A,S$1)</f>
        <v>0</v>
      </c>
      <c r="T13" s="43">
        <f ca="1">COUNTIFS('[1]Appendix 1'!$F:$F,$A13,'[1]Appendix 1'!$A:$A,T$1)</f>
        <v>0</v>
      </c>
      <c r="U13" s="43">
        <f ca="1">COUNTIFS('[1]Appendix 1'!$F:$F,$A13,'[1]Appendix 1'!$A:$A,U$1)</f>
        <v>0</v>
      </c>
      <c r="V13" s="43">
        <f ca="1">COUNTIFS('[1]Appendix 1'!$F:$F,$A13,'[1]Appendix 1'!$A:$A,V$1)</f>
        <v>0</v>
      </c>
      <c r="W13" s="43">
        <f ca="1">COUNTIFS('[1]Appendix 1'!$F:$F,$A13,'[1]Appendix 1'!$A:$A,W$1)</f>
        <v>0</v>
      </c>
      <c r="X13" s="43">
        <f ca="1">COUNTIFS('[1]Appendix 1'!$F:$F,$A13,'[1]Appendix 1'!$A:$A,X$1)</f>
        <v>0</v>
      </c>
      <c r="Y13" s="43">
        <f ca="1">COUNTIFS('[1]Appendix 1'!$F:$F,$A13,'[1]Appendix 1'!$A:$A,Y$1)</f>
        <v>0</v>
      </c>
      <c r="Z13" s="43">
        <f ca="1">COUNTIFS('[1]Appendix 1'!$F:$F,$A13,'[1]Appendix 1'!$A:$A,Z$1)</f>
        <v>0</v>
      </c>
      <c r="AA13" s="43">
        <f ca="1">COUNTIFS('[1]Appendix 1'!$F:$F,$A13,'[1]Appendix 1'!$A:$A,AA$1)</f>
        <v>0</v>
      </c>
      <c r="AB13" s="43">
        <f ca="1">COUNTIFS('[1]Appendix 1'!$F:$F,$A13,'[1]Appendix 1'!$A:$A,AB$1)</f>
        <v>0</v>
      </c>
      <c r="AC13" s="43"/>
      <c r="AD13" s="43"/>
      <c r="AE13" s="43"/>
      <c r="AI13" s="43" t="e">
        <f t="shared" ca="1" si="1"/>
        <v>#NAME?</v>
      </c>
      <c r="AJ13" s="43" t="e">
        <f t="shared" ca="1" si="2"/>
        <v>#NAME?</v>
      </c>
      <c r="AK13" s="43" t="e">
        <f t="shared" ca="1" si="3"/>
        <v>#NAME?</v>
      </c>
      <c r="AL13" s="43">
        <v>2025</v>
      </c>
    </row>
    <row r="14" spans="1:48" x14ac:dyDescent="0.2">
      <c r="A14" s="43" t="str">
        <f ca="1">IFERROR(__xludf.DUMMYFUNCTION("""COMPUTED_VALUE"""),"BERMUDA")</f>
        <v>BERMUDA</v>
      </c>
      <c r="B14" s="43">
        <f t="shared" ca="1" si="0"/>
        <v>21</v>
      </c>
      <c r="C14" s="43">
        <f ca="1">COUNTIFS('[1]Appendix 1'!$F:$F,$A14,'[1]Appendix 1'!$A:$A,C$1)</f>
        <v>0</v>
      </c>
      <c r="D14" s="43">
        <f ca="1">COUNTIFS('[1]Appendix 1'!$F:$F,$A14,'[1]Appendix 1'!$A:$A,D$1)</f>
        <v>0</v>
      </c>
      <c r="E14" s="43">
        <f ca="1">COUNTIFS('[1]Appendix 1'!$F:$F,$A14,'[1]Appendix 1'!$A:$A,E$1)</f>
        <v>0</v>
      </c>
      <c r="F14" s="43">
        <f ca="1">COUNTIFS('[1]Appendix 1'!$F:$F,$A14,'[1]Appendix 1'!$A:$A,F$1)</f>
        <v>0</v>
      </c>
      <c r="G14" s="43">
        <f ca="1">COUNTIFS('[1]Appendix 1'!$F:$F,$A14,'[1]Appendix 1'!$A:$A,G$1)</f>
        <v>1</v>
      </c>
      <c r="H14" s="43">
        <f ca="1">COUNTIFS('[1]Appendix 1'!$F:$F,$A14,'[1]Appendix 1'!$A:$A,H$1)</f>
        <v>0</v>
      </c>
      <c r="I14" s="43">
        <f ca="1">COUNTIFS('[1]Appendix 1'!$F:$F,$A14,'[1]Appendix 1'!$A:$A,I$1)</f>
        <v>0</v>
      </c>
      <c r="J14" s="43">
        <f ca="1">COUNTIFS('[1]Appendix 1'!$F:$F,$A14,'[1]Appendix 1'!$A:$A,J$1)</f>
        <v>1</v>
      </c>
      <c r="K14" s="43">
        <f ca="1">COUNTIFS('[1]Appendix 1'!$F:$F,$A14,'[1]Appendix 1'!$A:$A,K$1)</f>
        <v>1</v>
      </c>
      <c r="L14" s="43">
        <f ca="1">COUNTIFS('[1]Appendix 1'!$F:$F,$A14,'[1]Appendix 1'!$A:$A,L$1)</f>
        <v>1</v>
      </c>
      <c r="M14" s="43">
        <f ca="1">COUNTIFS('[1]Appendix 1'!$F:$F,$A14,'[1]Appendix 1'!$A:$A,M$1)</f>
        <v>0</v>
      </c>
      <c r="N14" s="43">
        <f ca="1">COUNTIFS('[1]Appendix 1'!$F:$F,$A14,'[1]Appendix 1'!$A:$A,N$1)</f>
        <v>2</v>
      </c>
      <c r="O14" s="43">
        <f ca="1">COUNTIFS('[1]Appendix 1'!$F:$F,$A14,'[1]Appendix 1'!$A:$A,O$1)</f>
        <v>0</v>
      </c>
      <c r="P14" s="43">
        <f ca="1">COUNTIFS('[1]Appendix 1'!$F:$F,$A14,'[1]Appendix 1'!$A:$A,P$1)</f>
        <v>0</v>
      </c>
      <c r="Q14" s="43">
        <f ca="1">COUNTIFS('[1]Appendix 1'!$F:$F,$A14,'[1]Appendix 1'!$A:$A,Q$1)</f>
        <v>0</v>
      </c>
      <c r="R14" s="43">
        <f ca="1">COUNTIFS('[1]Appendix 1'!$F:$F,$A14,'[1]Appendix 1'!$A:$A,R$1)</f>
        <v>0</v>
      </c>
      <c r="S14" s="43">
        <f ca="1">COUNTIFS('[1]Appendix 1'!$F:$F,$A14,'[1]Appendix 1'!$A:$A,S$1)</f>
        <v>0</v>
      </c>
      <c r="T14" s="43">
        <f ca="1">COUNTIFS('[1]Appendix 1'!$F:$F,$A14,'[1]Appendix 1'!$A:$A,T$1)</f>
        <v>1</v>
      </c>
      <c r="U14" s="43">
        <f ca="1">COUNTIFS('[1]Appendix 1'!$F:$F,$A14,'[1]Appendix 1'!$A:$A,U$1)</f>
        <v>0</v>
      </c>
      <c r="V14" s="43">
        <f ca="1">COUNTIFS('[1]Appendix 1'!$F:$F,$A14,'[1]Appendix 1'!$A:$A,V$1)</f>
        <v>1</v>
      </c>
      <c r="W14" s="43">
        <f ca="1">COUNTIFS('[1]Appendix 1'!$F:$F,$A14,'[1]Appendix 1'!$A:$A,W$1)</f>
        <v>3</v>
      </c>
      <c r="X14" s="43">
        <f ca="1">COUNTIFS('[1]Appendix 1'!$F:$F,$A14,'[1]Appendix 1'!$A:$A,X$1)</f>
        <v>1</v>
      </c>
      <c r="Y14" s="43">
        <f ca="1">COUNTIFS('[1]Appendix 1'!$F:$F,$A14,'[1]Appendix 1'!$A:$A,Y$1)</f>
        <v>2</v>
      </c>
      <c r="Z14" s="43">
        <f ca="1">COUNTIFS('[1]Appendix 1'!$F:$F,$A14,'[1]Appendix 1'!$A:$A,Z$1)</f>
        <v>3</v>
      </c>
      <c r="AA14" s="43">
        <f ca="1">COUNTIFS('[1]Appendix 1'!$F:$F,$A14,'[1]Appendix 1'!$A:$A,AA$1)</f>
        <v>2</v>
      </c>
      <c r="AB14" s="43">
        <f ca="1">COUNTIFS('[1]Appendix 1'!$F:$F,$A14,'[1]Appendix 1'!$A:$A,AB$1)</f>
        <v>2</v>
      </c>
      <c r="AC14" s="43"/>
      <c r="AD14" s="43"/>
      <c r="AE14" s="43"/>
      <c r="AI14" s="43" t="e">
        <f t="shared" ca="1" si="1"/>
        <v>#NAME?</v>
      </c>
      <c r="AJ14" s="43" t="e">
        <f t="shared" ca="1" si="2"/>
        <v>#NAME?</v>
      </c>
      <c r="AK14" s="43" t="e">
        <f t="shared" ca="1" si="3"/>
        <v>#NAME?</v>
      </c>
      <c r="AL14" s="43">
        <v>2016</v>
      </c>
    </row>
    <row r="15" spans="1:48" x14ac:dyDescent="0.2">
      <c r="A15" s="43" t="str">
        <f ca="1">IFERROR(__xludf.DUMMYFUNCTION("""COMPUTED_VALUE"""),"BOLIVIA")</f>
        <v>BOLIVIA</v>
      </c>
      <c r="B15" s="43">
        <f t="shared" ca="1" si="0"/>
        <v>2</v>
      </c>
      <c r="C15" s="43">
        <f ca="1">COUNTIFS('[1]Appendix 1'!$F:$F,$A15,'[1]Appendix 1'!$A:$A,C$1)</f>
        <v>1</v>
      </c>
      <c r="D15" s="43">
        <f ca="1">COUNTIFS('[1]Appendix 1'!$F:$F,$A15,'[1]Appendix 1'!$A:$A,D$1)</f>
        <v>0</v>
      </c>
      <c r="E15" s="43">
        <f ca="1">COUNTIFS('[1]Appendix 1'!$F:$F,$A15,'[1]Appendix 1'!$A:$A,E$1)</f>
        <v>0</v>
      </c>
      <c r="F15" s="43">
        <f ca="1">COUNTIFS('[1]Appendix 1'!$F:$F,$A15,'[1]Appendix 1'!$A:$A,F$1)</f>
        <v>0</v>
      </c>
      <c r="G15" s="43">
        <f ca="1">COUNTIFS('[1]Appendix 1'!$F:$F,$A15,'[1]Appendix 1'!$A:$A,G$1)</f>
        <v>0</v>
      </c>
      <c r="H15" s="43">
        <f ca="1">COUNTIFS('[1]Appendix 1'!$F:$F,$A15,'[1]Appendix 1'!$A:$A,H$1)</f>
        <v>0</v>
      </c>
      <c r="I15" s="43">
        <f ca="1">COUNTIFS('[1]Appendix 1'!$F:$F,$A15,'[1]Appendix 1'!$A:$A,I$1)</f>
        <v>0</v>
      </c>
      <c r="J15" s="43">
        <f ca="1">COUNTIFS('[1]Appendix 1'!$F:$F,$A15,'[1]Appendix 1'!$A:$A,J$1)</f>
        <v>0</v>
      </c>
      <c r="K15" s="43">
        <f ca="1">COUNTIFS('[1]Appendix 1'!$F:$F,$A15,'[1]Appendix 1'!$A:$A,K$1)</f>
        <v>0</v>
      </c>
      <c r="L15" s="43">
        <f ca="1">COUNTIFS('[1]Appendix 1'!$F:$F,$A15,'[1]Appendix 1'!$A:$A,L$1)</f>
        <v>0</v>
      </c>
      <c r="M15" s="43">
        <f ca="1">COUNTIFS('[1]Appendix 1'!$F:$F,$A15,'[1]Appendix 1'!$A:$A,M$1)</f>
        <v>0</v>
      </c>
      <c r="N15" s="43">
        <f ca="1">COUNTIFS('[1]Appendix 1'!$F:$F,$A15,'[1]Appendix 1'!$A:$A,N$1)</f>
        <v>0</v>
      </c>
      <c r="O15" s="43">
        <f ca="1">COUNTIFS('[1]Appendix 1'!$F:$F,$A15,'[1]Appendix 1'!$A:$A,O$1)</f>
        <v>0</v>
      </c>
      <c r="P15" s="43">
        <f ca="1">COUNTIFS('[1]Appendix 1'!$F:$F,$A15,'[1]Appendix 1'!$A:$A,P$1)</f>
        <v>0</v>
      </c>
      <c r="Q15" s="43">
        <f ca="1">COUNTIFS('[1]Appendix 1'!$F:$F,$A15,'[1]Appendix 1'!$A:$A,Q$1)</f>
        <v>0</v>
      </c>
      <c r="R15" s="43">
        <f ca="1">COUNTIFS('[1]Appendix 1'!$F:$F,$A15,'[1]Appendix 1'!$A:$A,R$1)</f>
        <v>0</v>
      </c>
      <c r="S15" s="43">
        <f ca="1">COUNTIFS('[1]Appendix 1'!$F:$F,$A15,'[1]Appendix 1'!$A:$A,S$1)</f>
        <v>0</v>
      </c>
      <c r="T15" s="43">
        <f ca="1">COUNTIFS('[1]Appendix 1'!$F:$F,$A15,'[1]Appendix 1'!$A:$A,T$1)</f>
        <v>0</v>
      </c>
      <c r="U15" s="43">
        <f ca="1">COUNTIFS('[1]Appendix 1'!$F:$F,$A15,'[1]Appendix 1'!$A:$A,U$1)</f>
        <v>0</v>
      </c>
      <c r="V15" s="43">
        <f ca="1">COUNTIFS('[1]Appendix 1'!$F:$F,$A15,'[1]Appendix 1'!$A:$A,V$1)</f>
        <v>0</v>
      </c>
      <c r="W15" s="43">
        <f ca="1">COUNTIFS('[1]Appendix 1'!$F:$F,$A15,'[1]Appendix 1'!$A:$A,W$1)</f>
        <v>1</v>
      </c>
      <c r="X15" s="43">
        <f ca="1">COUNTIFS('[1]Appendix 1'!$F:$F,$A15,'[1]Appendix 1'!$A:$A,X$1)</f>
        <v>0</v>
      </c>
      <c r="Y15" s="43">
        <f ca="1">COUNTIFS('[1]Appendix 1'!$F:$F,$A15,'[1]Appendix 1'!$A:$A,Y$1)</f>
        <v>0</v>
      </c>
      <c r="Z15" s="43">
        <f ca="1">COUNTIFS('[1]Appendix 1'!$F:$F,$A15,'[1]Appendix 1'!$A:$A,Z$1)</f>
        <v>0</v>
      </c>
      <c r="AA15" s="43">
        <f ca="1">COUNTIFS('[1]Appendix 1'!$F:$F,$A15,'[1]Appendix 1'!$A:$A,AA$1)</f>
        <v>0</v>
      </c>
      <c r="AB15" s="43">
        <f ca="1">COUNTIFS('[1]Appendix 1'!$F:$F,$A15,'[1]Appendix 1'!$A:$A,AB$1)</f>
        <v>0</v>
      </c>
      <c r="AC15" s="43"/>
      <c r="AD15" s="43"/>
      <c r="AI15" s="43" t="e">
        <f t="shared" ca="1" si="1"/>
        <v>#NAME?</v>
      </c>
      <c r="AJ15" s="43" t="e">
        <f t="shared" ca="1" si="2"/>
        <v>#NAME?</v>
      </c>
      <c r="AK15" s="43" t="e">
        <f t="shared" ca="1" si="3"/>
        <v>#NAME?</v>
      </c>
      <c r="AL15" s="43">
        <v>2019</v>
      </c>
    </row>
    <row r="16" spans="1:48" x14ac:dyDescent="0.2">
      <c r="A16" s="43" t="str">
        <f ca="1">IFERROR(__xludf.DUMMYFUNCTION("""COMPUTED_VALUE"""),"BOTSWANA")</f>
        <v>BOTSWANA</v>
      </c>
      <c r="B16" s="43">
        <f t="shared" ca="1" si="0"/>
        <v>7</v>
      </c>
      <c r="C16" s="43">
        <f ca="1">COUNTIFS('[1]Appendix 1'!$F:$F,$A16,'[1]Appendix 1'!$A:$A,C$1)</f>
        <v>0</v>
      </c>
      <c r="D16" s="43">
        <f ca="1">COUNTIFS('[1]Appendix 1'!$F:$F,$A16,'[1]Appendix 1'!$A:$A,D$1)</f>
        <v>0</v>
      </c>
      <c r="E16" s="43">
        <f ca="1">COUNTIFS('[1]Appendix 1'!$F:$F,$A16,'[1]Appendix 1'!$A:$A,E$1)</f>
        <v>0</v>
      </c>
      <c r="F16" s="43">
        <f ca="1">COUNTIFS('[1]Appendix 1'!$F:$F,$A16,'[1]Appendix 1'!$A:$A,F$1)</f>
        <v>0</v>
      </c>
      <c r="G16" s="43">
        <f ca="1">COUNTIFS('[1]Appendix 1'!$F:$F,$A16,'[1]Appendix 1'!$A:$A,G$1)</f>
        <v>0</v>
      </c>
      <c r="H16" s="43">
        <f ca="1">COUNTIFS('[1]Appendix 1'!$F:$F,$A16,'[1]Appendix 1'!$A:$A,H$1)</f>
        <v>0</v>
      </c>
      <c r="I16" s="43">
        <f ca="1">COUNTIFS('[1]Appendix 1'!$F:$F,$A16,'[1]Appendix 1'!$A:$A,I$1)</f>
        <v>0</v>
      </c>
      <c r="J16" s="43">
        <f ca="1">COUNTIFS('[1]Appendix 1'!$F:$F,$A16,'[1]Appendix 1'!$A:$A,J$1)</f>
        <v>1</v>
      </c>
      <c r="K16" s="43">
        <f ca="1">COUNTIFS('[1]Appendix 1'!$F:$F,$A16,'[1]Appendix 1'!$A:$A,K$1)</f>
        <v>0</v>
      </c>
      <c r="L16" s="43">
        <f ca="1">COUNTIFS('[1]Appendix 1'!$F:$F,$A16,'[1]Appendix 1'!$A:$A,L$1)</f>
        <v>0</v>
      </c>
      <c r="M16" s="43">
        <f ca="1">COUNTIFS('[1]Appendix 1'!$F:$F,$A16,'[1]Appendix 1'!$A:$A,M$1)</f>
        <v>0</v>
      </c>
      <c r="N16" s="43">
        <f ca="1">COUNTIFS('[1]Appendix 1'!$F:$F,$A16,'[1]Appendix 1'!$A:$A,N$1)</f>
        <v>0</v>
      </c>
      <c r="O16" s="43">
        <f ca="1">COUNTIFS('[1]Appendix 1'!$F:$F,$A16,'[1]Appendix 1'!$A:$A,O$1)</f>
        <v>0</v>
      </c>
      <c r="P16" s="43">
        <f ca="1">COUNTIFS('[1]Appendix 1'!$F:$F,$A16,'[1]Appendix 1'!$A:$A,P$1)</f>
        <v>1</v>
      </c>
      <c r="Q16" s="43">
        <f ca="1">COUNTIFS('[1]Appendix 1'!$F:$F,$A16,'[1]Appendix 1'!$A:$A,Q$1)</f>
        <v>0</v>
      </c>
      <c r="R16" s="43">
        <f ca="1">COUNTIFS('[1]Appendix 1'!$F:$F,$A16,'[1]Appendix 1'!$A:$A,R$1)</f>
        <v>0</v>
      </c>
      <c r="S16" s="43">
        <f ca="1">COUNTIFS('[1]Appendix 1'!$F:$F,$A16,'[1]Appendix 1'!$A:$A,S$1)</f>
        <v>0</v>
      </c>
      <c r="T16" s="43">
        <f ca="1">COUNTIFS('[1]Appendix 1'!$F:$F,$A16,'[1]Appendix 1'!$A:$A,T$1)</f>
        <v>0</v>
      </c>
      <c r="U16" s="43">
        <f ca="1">COUNTIFS('[1]Appendix 1'!$F:$F,$A16,'[1]Appendix 1'!$A:$A,U$1)</f>
        <v>0</v>
      </c>
      <c r="V16" s="43">
        <f ca="1">COUNTIFS('[1]Appendix 1'!$F:$F,$A16,'[1]Appendix 1'!$A:$A,V$1)</f>
        <v>0</v>
      </c>
      <c r="W16" s="43">
        <f ca="1">COUNTIFS('[1]Appendix 1'!$F:$F,$A16,'[1]Appendix 1'!$A:$A,W$1)</f>
        <v>1</v>
      </c>
      <c r="X16" s="43">
        <f ca="1">COUNTIFS('[1]Appendix 1'!$F:$F,$A16,'[1]Appendix 1'!$A:$A,X$1)</f>
        <v>0</v>
      </c>
      <c r="Y16" s="43">
        <f ca="1">COUNTIFS('[1]Appendix 1'!$F:$F,$A16,'[1]Appendix 1'!$A:$A,Y$1)</f>
        <v>3</v>
      </c>
      <c r="Z16" s="43">
        <f ca="1">COUNTIFS('[1]Appendix 1'!$F:$F,$A16,'[1]Appendix 1'!$A:$A,Z$1)</f>
        <v>1</v>
      </c>
      <c r="AA16" s="43">
        <f ca="1">COUNTIFS('[1]Appendix 1'!$F:$F,$A16,'[1]Appendix 1'!$A:$A,AA$1)</f>
        <v>0</v>
      </c>
      <c r="AB16" s="43">
        <f ca="1">COUNTIFS('[1]Appendix 1'!$F:$F,$A16,'[1]Appendix 1'!$A:$A,AB$1)</f>
        <v>0</v>
      </c>
      <c r="AC16" s="43"/>
      <c r="AD16" s="43"/>
      <c r="AE16" s="43"/>
      <c r="AF16" s="43"/>
      <c r="AI16" s="43" t="e">
        <f t="shared" ca="1" si="1"/>
        <v>#NAME?</v>
      </c>
      <c r="AJ16" s="43" t="e">
        <f t="shared" ca="1" si="2"/>
        <v>#NAME?</v>
      </c>
      <c r="AK16" s="43" t="e">
        <f t="shared" ca="1" si="3"/>
        <v>#NAME?</v>
      </c>
      <c r="AL16" s="43">
        <v>2006</v>
      </c>
    </row>
    <row r="17" spans="1:48" x14ac:dyDescent="0.2">
      <c r="A17" s="43" t="str">
        <f ca="1">IFERROR(__xludf.DUMMYFUNCTION("""COMPUTED_VALUE"""),"BRAZIL")</f>
        <v>BRAZIL</v>
      </c>
      <c r="B17" s="43">
        <f t="shared" ca="1" si="0"/>
        <v>51</v>
      </c>
      <c r="C17" s="43">
        <f ca="1">COUNTIFS('[1]Appendix 1'!$F:$F,$A17,'[1]Appendix 1'!$A:$A,C$1)</f>
        <v>4</v>
      </c>
      <c r="D17" s="43">
        <f ca="1">COUNTIFS('[1]Appendix 1'!$F:$F,$A17,'[1]Appendix 1'!$A:$A,D$1)</f>
        <v>4</v>
      </c>
      <c r="E17" s="43">
        <f ca="1">COUNTIFS('[1]Appendix 1'!$F:$F,$A17,'[1]Appendix 1'!$A:$A,E$1)</f>
        <v>5</v>
      </c>
      <c r="F17" s="43">
        <f ca="1">COUNTIFS('[1]Appendix 1'!$F:$F,$A17,'[1]Appendix 1'!$A:$A,F$1)</f>
        <v>3</v>
      </c>
      <c r="G17" s="43">
        <f ca="1">COUNTIFS('[1]Appendix 1'!$F:$F,$A17,'[1]Appendix 1'!$A:$A,G$1)</f>
        <v>1</v>
      </c>
      <c r="H17" s="43">
        <f ca="1">COUNTIFS('[1]Appendix 1'!$F:$F,$A17,'[1]Appendix 1'!$A:$A,H$1)</f>
        <v>3</v>
      </c>
      <c r="I17" s="43">
        <f ca="1">COUNTIFS('[1]Appendix 1'!$F:$F,$A17,'[1]Appendix 1'!$A:$A,I$1)</f>
        <v>5</v>
      </c>
      <c r="J17" s="43">
        <f ca="1">COUNTIFS('[1]Appendix 1'!$F:$F,$A17,'[1]Appendix 1'!$A:$A,J$1)</f>
        <v>2</v>
      </c>
      <c r="K17" s="43">
        <f ca="1">COUNTIFS('[1]Appendix 1'!$F:$F,$A17,'[1]Appendix 1'!$A:$A,K$1)</f>
        <v>2</v>
      </c>
      <c r="L17" s="43">
        <f ca="1">COUNTIFS('[1]Appendix 1'!$F:$F,$A17,'[1]Appendix 1'!$A:$A,L$1)</f>
        <v>3</v>
      </c>
      <c r="M17" s="43">
        <f ca="1">COUNTIFS('[1]Appendix 1'!$F:$F,$A17,'[1]Appendix 1'!$A:$A,M$1)</f>
        <v>3</v>
      </c>
      <c r="N17" s="43">
        <f ca="1">COUNTIFS('[1]Appendix 1'!$F:$F,$A17,'[1]Appendix 1'!$A:$A,N$1)</f>
        <v>1</v>
      </c>
      <c r="O17" s="43">
        <f ca="1">COUNTIFS('[1]Appendix 1'!$F:$F,$A17,'[1]Appendix 1'!$A:$A,O$1)</f>
        <v>2</v>
      </c>
      <c r="P17" s="43">
        <f ca="1">COUNTIFS('[1]Appendix 1'!$F:$F,$A17,'[1]Appendix 1'!$A:$A,P$1)</f>
        <v>1</v>
      </c>
      <c r="Q17" s="43">
        <f ca="1">COUNTIFS('[1]Appendix 1'!$F:$F,$A17,'[1]Appendix 1'!$A:$A,Q$1)</f>
        <v>3</v>
      </c>
      <c r="R17" s="43">
        <f ca="1">COUNTIFS('[1]Appendix 1'!$F:$F,$A17,'[1]Appendix 1'!$A:$A,R$1)</f>
        <v>2</v>
      </c>
      <c r="S17" s="43">
        <f ca="1">COUNTIFS('[1]Appendix 1'!$F:$F,$A17,'[1]Appendix 1'!$A:$A,S$1)</f>
        <v>1</v>
      </c>
      <c r="T17" s="43">
        <f ca="1">COUNTIFS('[1]Appendix 1'!$F:$F,$A17,'[1]Appendix 1'!$A:$A,T$1)</f>
        <v>1</v>
      </c>
      <c r="U17" s="43">
        <f ca="1">COUNTIFS('[1]Appendix 1'!$F:$F,$A17,'[1]Appendix 1'!$A:$A,U$1)</f>
        <v>0</v>
      </c>
      <c r="V17" s="43">
        <f ca="1">COUNTIFS('[1]Appendix 1'!$F:$F,$A17,'[1]Appendix 1'!$A:$A,V$1)</f>
        <v>4</v>
      </c>
      <c r="W17" s="43">
        <f ca="1">COUNTIFS('[1]Appendix 1'!$F:$F,$A17,'[1]Appendix 1'!$A:$A,W$1)</f>
        <v>0</v>
      </c>
      <c r="X17" s="43">
        <f ca="1">COUNTIFS('[1]Appendix 1'!$F:$F,$A17,'[1]Appendix 1'!$A:$A,X$1)</f>
        <v>0</v>
      </c>
      <c r="Y17" s="43">
        <f ca="1">COUNTIFS('[1]Appendix 1'!$F:$F,$A17,'[1]Appendix 1'!$A:$A,Y$1)</f>
        <v>0</v>
      </c>
      <c r="Z17" s="43">
        <f ca="1">COUNTIFS('[1]Appendix 1'!$F:$F,$A17,'[1]Appendix 1'!$A:$A,Z$1)</f>
        <v>0</v>
      </c>
      <c r="AA17" s="43">
        <f ca="1">COUNTIFS('[1]Appendix 1'!$F:$F,$A17,'[1]Appendix 1'!$A:$A,AA$1)</f>
        <v>0</v>
      </c>
      <c r="AB17" s="43">
        <f ca="1">COUNTIFS('[1]Appendix 1'!$F:$F,$A17,'[1]Appendix 1'!$A:$A,AB$1)</f>
        <v>1</v>
      </c>
      <c r="AC17" s="43"/>
      <c r="AI17" s="43" t="e">
        <f t="shared" ca="1" si="1"/>
        <v>#NAME?</v>
      </c>
      <c r="AJ17" s="43" t="e">
        <f t="shared" ca="1" si="2"/>
        <v>#NAME?</v>
      </c>
      <c r="AK17" s="43" t="e">
        <f t="shared" ca="1" si="3"/>
        <v>#NAME?</v>
      </c>
      <c r="AL17" s="43">
        <v>2024</v>
      </c>
    </row>
    <row r="18" spans="1:48" x14ac:dyDescent="0.2">
      <c r="A18" s="43" t="str">
        <f ca="1">IFERROR(__xludf.DUMMYFUNCTION("""COMPUTED_VALUE"""),"BRITISH VIRGIN ISLANDS")</f>
        <v>BRITISH VIRGIN ISLANDS</v>
      </c>
      <c r="B18" s="43">
        <f t="shared" ca="1" si="0"/>
        <v>2</v>
      </c>
      <c r="C18" s="43">
        <f ca="1">COUNTIFS('[1]Appendix 1'!$F:$F,$A18,'[1]Appendix 1'!$A:$A,C$1)</f>
        <v>0</v>
      </c>
      <c r="D18" s="43">
        <f ca="1">COUNTIFS('[1]Appendix 1'!$F:$F,$A18,'[1]Appendix 1'!$A:$A,D$1)</f>
        <v>0</v>
      </c>
      <c r="E18" s="43">
        <f ca="1">COUNTIFS('[1]Appendix 1'!$F:$F,$A18,'[1]Appendix 1'!$A:$A,E$1)</f>
        <v>0</v>
      </c>
      <c r="F18" s="43">
        <f ca="1">COUNTIFS('[1]Appendix 1'!$F:$F,$A18,'[1]Appendix 1'!$A:$A,F$1)</f>
        <v>0</v>
      </c>
      <c r="G18" s="43">
        <f ca="1">COUNTIFS('[1]Appendix 1'!$F:$F,$A18,'[1]Appendix 1'!$A:$A,G$1)</f>
        <v>0</v>
      </c>
      <c r="H18" s="43">
        <f ca="1">COUNTIFS('[1]Appendix 1'!$F:$F,$A18,'[1]Appendix 1'!$A:$A,H$1)</f>
        <v>0</v>
      </c>
      <c r="I18" s="43">
        <f ca="1">COUNTIFS('[1]Appendix 1'!$F:$F,$A18,'[1]Appendix 1'!$A:$A,I$1)</f>
        <v>0</v>
      </c>
      <c r="J18" s="43">
        <f ca="1">COUNTIFS('[1]Appendix 1'!$F:$F,$A18,'[1]Appendix 1'!$A:$A,J$1)</f>
        <v>0</v>
      </c>
      <c r="K18" s="43">
        <f ca="1">COUNTIFS('[1]Appendix 1'!$F:$F,$A18,'[1]Appendix 1'!$A:$A,K$1)</f>
        <v>0</v>
      </c>
      <c r="L18" s="43">
        <f ca="1">COUNTIFS('[1]Appendix 1'!$F:$F,$A18,'[1]Appendix 1'!$A:$A,L$1)</f>
        <v>0</v>
      </c>
      <c r="M18" s="43">
        <f ca="1">COUNTIFS('[1]Appendix 1'!$F:$F,$A18,'[1]Appendix 1'!$A:$A,M$1)</f>
        <v>0</v>
      </c>
      <c r="N18" s="43">
        <f ca="1">COUNTIFS('[1]Appendix 1'!$F:$F,$A18,'[1]Appendix 1'!$A:$A,N$1)</f>
        <v>0</v>
      </c>
      <c r="O18" s="43">
        <f ca="1">COUNTIFS('[1]Appendix 1'!$F:$F,$A18,'[1]Appendix 1'!$A:$A,O$1)</f>
        <v>1</v>
      </c>
      <c r="P18" s="43">
        <f ca="1">COUNTIFS('[1]Appendix 1'!$F:$F,$A18,'[1]Appendix 1'!$A:$A,P$1)</f>
        <v>0</v>
      </c>
      <c r="Q18" s="43">
        <f ca="1">COUNTIFS('[1]Appendix 1'!$F:$F,$A18,'[1]Appendix 1'!$A:$A,Q$1)</f>
        <v>0</v>
      </c>
      <c r="R18" s="43">
        <f ca="1">COUNTIFS('[1]Appendix 1'!$F:$F,$A18,'[1]Appendix 1'!$A:$A,R$1)</f>
        <v>1</v>
      </c>
      <c r="S18" s="43">
        <f ca="1">COUNTIFS('[1]Appendix 1'!$F:$F,$A18,'[1]Appendix 1'!$A:$A,S$1)</f>
        <v>0</v>
      </c>
      <c r="T18" s="43">
        <f ca="1">COUNTIFS('[1]Appendix 1'!$F:$F,$A18,'[1]Appendix 1'!$A:$A,T$1)</f>
        <v>0</v>
      </c>
      <c r="U18" s="43">
        <f ca="1">COUNTIFS('[1]Appendix 1'!$F:$F,$A18,'[1]Appendix 1'!$A:$A,U$1)</f>
        <v>0</v>
      </c>
      <c r="V18" s="43">
        <f ca="1">COUNTIFS('[1]Appendix 1'!$F:$F,$A18,'[1]Appendix 1'!$A:$A,V$1)</f>
        <v>0</v>
      </c>
      <c r="W18" s="43">
        <f ca="1">COUNTIFS('[1]Appendix 1'!$F:$F,$A18,'[1]Appendix 1'!$A:$A,W$1)</f>
        <v>0</v>
      </c>
      <c r="X18" s="43">
        <f ca="1">COUNTIFS('[1]Appendix 1'!$F:$F,$A18,'[1]Appendix 1'!$A:$A,X$1)</f>
        <v>0</v>
      </c>
      <c r="Y18" s="43">
        <f ca="1">COUNTIFS('[1]Appendix 1'!$F:$F,$A18,'[1]Appendix 1'!$A:$A,Y$1)</f>
        <v>0</v>
      </c>
      <c r="Z18" s="43">
        <f ca="1">COUNTIFS('[1]Appendix 1'!$F:$F,$A18,'[1]Appendix 1'!$A:$A,Z$1)</f>
        <v>0</v>
      </c>
      <c r="AA18" s="43">
        <f ca="1">COUNTIFS('[1]Appendix 1'!$F:$F,$A18,'[1]Appendix 1'!$A:$A,AA$1)</f>
        <v>0</v>
      </c>
      <c r="AB18" s="43">
        <f ca="1">COUNTIFS('[1]Appendix 1'!$F:$F,$A18,'[1]Appendix 1'!$A:$A,AB$1)</f>
        <v>0</v>
      </c>
      <c r="AC18" s="43"/>
      <c r="AD18" s="43"/>
      <c r="AE18" s="43"/>
      <c r="AI18" s="43" t="e">
        <f t="shared" ca="1" si="1"/>
        <v>#NAME?</v>
      </c>
      <c r="AJ18" s="43" t="e">
        <f t="shared" ca="1" si="2"/>
        <v>#NAME?</v>
      </c>
      <c r="AK18" s="43" t="e">
        <f t="shared" ca="1" si="3"/>
        <v>#NAME?</v>
      </c>
      <c r="AL18" s="43">
        <v>2011</v>
      </c>
    </row>
    <row r="19" spans="1:48" x14ac:dyDescent="0.2">
      <c r="A19" s="43" t="str">
        <f ca="1">IFERROR(__xludf.DUMMYFUNCTION("""COMPUTED_VALUE"""),"BULGARIA")</f>
        <v>BULGARIA</v>
      </c>
      <c r="B19" s="43">
        <f t="shared" ca="1" si="0"/>
        <v>3</v>
      </c>
      <c r="C19" s="43">
        <f ca="1">COUNTIFS('[1]Appendix 1'!$F:$F,$A19,'[1]Appendix 1'!$A:$A,C$1)</f>
        <v>0</v>
      </c>
      <c r="D19" s="43">
        <f ca="1">COUNTIFS('[1]Appendix 1'!$F:$F,$A19,'[1]Appendix 1'!$A:$A,D$1)</f>
        <v>0</v>
      </c>
      <c r="E19" s="43">
        <f ca="1">COUNTIFS('[1]Appendix 1'!$F:$F,$A19,'[1]Appendix 1'!$A:$A,E$1)</f>
        <v>0</v>
      </c>
      <c r="F19" s="43">
        <f ca="1">COUNTIFS('[1]Appendix 1'!$F:$F,$A19,'[1]Appendix 1'!$A:$A,F$1)</f>
        <v>0</v>
      </c>
      <c r="G19" s="43">
        <f ca="1">COUNTIFS('[1]Appendix 1'!$F:$F,$A19,'[1]Appendix 1'!$A:$A,G$1)</f>
        <v>0</v>
      </c>
      <c r="H19" s="43">
        <f ca="1">COUNTIFS('[1]Appendix 1'!$F:$F,$A19,'[1]Appendix 1'!$A:$A,H$1)</f>
        <v>1</v>
      </c>
      <c r="I19" s="43">
        <f ca="1">COUNTIFS('[1]Appendix 1'!$F:$F,$A19,'[1]Appendix 1'!$A:$A,I$1)</f>
        <v>0</v>
      </c>
      <c r="J19" s="43">
        <f ca="1">COUNTIFS('[1]Appendix 1'!$F:$F,$A19,'[1]Appendix 1'!$A:$A,J$1)</f>
        <v>1</v>
      </c>
      <c r="K19" s="43">
        <f ca="1">COUNTIFS('[1]Appendix 1'!$F:$F,$A19,'[1]Appendix 1'!$A:$A,K$1)</f>
        <v>0</v>
      </c>
      <c r="L19" s="43">
        <f ca="1">COUNTIFS('[1]Appendix 1'!$F:$F,$A19,'[1]Appendix 1'!$A:$A,L$1)</f>
        <v>0</v>
      </c>
      <c r="M19" s="43">
        <f ca="1">COUNTIFS('[1]Appendix 1'!$F:$F,$A19,'[1]Appendix 1'!$A:$A,M$1)</f>
        <v>0</v>
      </c>
      <c r="N19" s="43">
        <f ca="1">COUNTIFS('[1]Appendix 1'!$F:$F,$A19,'[1]Appendix 1'!$A:$A,N$1)</f>
        <v>0</v>
      </c>
      <c r="O19" s="43">
        <f ca="1">COUNTIFS('[1]Appendix 1'!$F:$F,$A19,'[1]Appendix 1'!$A:$A,O$1)</f>
        <v>0</v>
      </c>
      <c r="P19" s="43">
        <f ca="1">COUNTIFS('[1]Appendix 1'!$F:$F,$A19,'[1]Appendix 1'!$A:$A,P$1)</f>
        <v>0</v>
      </c>
      <c r="Q19" s="43">
        <f ca="1">COUNTIFS('[1]Appendix 1'!$F:$F,$A19,'[1]Appendix 1'!$A:$A,Q$1)</f>
        <v>0</v>
      </c>
      <c r="R19" s="43">
        <f ca="1">COUNTIFS('[1]Appendix 1'!$F:$F,$A19,'[1]Appendix 1'!$A:$A,R$1)</f>
        <v>0</v>
      </c>
      <c r="S19" s="43">
        <f ca="1">COUNTIFS('[1]Appendix 1'!$F:$F,$A19,'[1]Appendix 1'!$A:$A,S$1)</f>
        <v>0</v>
      </c>
      <c r="T19" s="43">
        <f ca="1">COUNTIFS('[1]Appendix 1'!$F:$F,$A19,'[1]Appendix 1'!$A:$A,T$1)</f>
        <v>0</v>
      </c>
      <c r="U19" s="43">
        <f ca="1">COUNTIFS('[1]Appendix 1'!$F:$F,$A19,'[1]Appendix 1'!$A:$A,U$1)</f>
        <v>0</v>
      </c>
      <c r="V19" s="43">
        <f ca="1">COUNTIFS('[1]Appendix 1'!$F:$F,$A19,'[1]Appendix 1'!$A:$A,V$1)</f>
        <v>0</v>
      </c>
      <c r="W19" s="43">
        <f ca="1">COUNTIFS('[1]Appendix 1'!$F:$F,$A19,'[1]Appendix 1'!$A:$A,W$1)</f>
        <v>0</v>
      </c>
      <c r="X19" s="43">
        <f ca="1">COUNTIFS('[1]Appendix 1'!$F:$F,$A19,'[1]Appendix 1'!$A:$A,X$1)</f>
        <v>1</v>
      </c>
      <c r="Y19" s="43">
        <f ca="1">COUNTIFS('[1]Appendix 1'!$F:$F,$A19,'[1]Appendix 1'!$A:$A,Y$1)</f>
        <v>0</v>
      </c>
      <c r="Z19" s="43">
        <f ca="1">COUNTIFS('[1]Appendix 1'!$F:$F,$A19,'[1]Appendix 1'!$A:$A,Z$1)</f>
        <v>0</v>
      </c>
      <c r="AA19" s="43">
        <f ca="1">COUNTIFS('[1]Appendix 1'!$F:$F,$A19,'[1]Appendix 1'!$A:$A,AA$1)</f>
        <v>0</v>
      </c>
      <c r="AB19" s="43">
        <f ca="1">COUNTIFS('[1]Appendix 1'!$F:$F,$A19,'[1]Appendix 1'!$A:$A,AB$1)</f>
        <v>0</v>
      </c>
      <c r="AC19" s="43"/>
      <c r="AD19" s="43"/>
      <c r="AE19" s="43"/>
      <c r="AI19" s="43" t="e">
        <f t="shared" ca="1" si="1"/>
        <v>#NAME?</v>
      </c>
      <c r="AJ19" s="43" t="e">
        <f t="shared" ca="1" si="2"/>
        <v>#NAME?</v>
      </c>
      <c r="AK19" s="43" t="e">
        <f t="shared" ca="1" si="3"/>
        <v>#NAME?</v>
      </c>
      <c r="AL19" s="43">
        <v>2020</v>
      </c>
      <c r="AO19" s="43">
        <v>1</v>
      </c>
      <c r="AP19" s="43">
        <f t="shared" ref="AP19:AU19" ca="1" si="7">W19</f>
        <v>0</v>
      </c>
      <c r="AQ19" s="43">
        <f t="shared" ca="1" si="7"/>
        <v>1</v>
      </c>
      <c r="AR19" s="43">
        <f t="shared" ca="1" si="7"/>
        <v>0</v>
      </c>
      <c r="AS19" s="43">
        <f t="shared" ca="1" si="7"/>
        <v>0</v>
      </c>
      <c r="AT19" s="43">
        <f t="shared" ca="1" si="7"/>
        <v>0</v>
      </c>
      <c r="AU19" s="43">
        <f t="shared" ca="1" si="7"/>
        <v>0</v>
      </c>
    </row>
    <row r="20" spans="1:48" x14ac:dyDescent="0.2">
      <c r="A20" s="43" t="str">
        <f ca="1">IFERROR(__xludf.DUMMYFUNCTION("""COMPUTED_VALUE"""),"CAMBODIA")</f>
        <v>CAMBODIA</v>
      </c>
      <c r="B20" s="43">
        <f t="shared" ca="1" si="0"/>
        <v>1</v>
      </c>
      <c r="C20" s="43">
        <f ca="1">COUNTIFS('[1]Appendix 1'!$F:$F,$A20,'[1]Appendix 1'!$A:$A,C$1)</f>
        <v>0</v>
      </c>
      <c r="D20" s="43">
        <f ca="1">COUNTIFS('[1]Appendix 1'!$F:$F,$A20,'[1]Appendix 1'!$A:$A,D$1)</f>
        <v>0</v>
      </c>
      <c r="E20" s="43">
        <f ca="1">COUNTIFS('[1]Appendix 1'!$F:$F,$A20,'[1]Appendix 1'!$A:$A,E$1)</f>
        <v>0</v>
      </c>
      <c r="F20" s="43">
        <f ca="1">COUNTIFS('[1]Appendix 1'!$F:$F,$A20,'[1]Appendix 1'!$A:$A,F$1)</f>
        <v>0</v>
      </c>
      <c r="G20" s="43">
        <f ca="1">COUNTIFS('[1]Appendix 1'!$F:$F,$A20,'[1]Appendix 1'!$A:$A,G$1)</f>
        <v>1</v>
      </c>
      <c r="H20" s="43">
        <f ca="1">COUNTIFS('[1]Appendix 1'!$F:$F,$A20,'[1]Appendix 1'!$A:$A,H$1)</f>
        <v>0</v>
      </c>
      <c r="I20" s="43">
        <f ca="1">COUNTIFS('[1]Appendix 1'!$F:$F,$A20,'[1]Appendix 1'!$A:$A,I$1)</f>
        <v>0</v>
      </c>
      <c r="J20" s="43">
        <f ca="1">COUNTIFS('[1]Appendix 1'!$F:$F,$A20,'[1]Appendix 1'!$A:$A,J$1)</f>
        <v>0</v>
      </c>
      <c r="K20" s="43">
        <f ca="1">COUNTIFS('[1]Appendix 1'!$F:$F,$A20,'[1]Appendix 1'!$A:$A,K$1)</f>
        <v>0</v>
      </c>
      <c r="L20" s="43">
        <f ca="1">COUNTIFS('[1]Appendix 1'!$F:$F,$A20,'[1]Appendix 1'!$A:$A,L$1)</f>
        <v>0</v>
      </c>
      <c r="M20" s="43">
        <f ca="1">COUNTIFS('[1]Appendix 1'!$F:$F,$A20,'[1]Appendix 1'!$A:$A,M$1)</f>
        <v>0</v>
      </c>
      <c r="N20" s="43">
        <f ca="1">COUNTIFS('[1]Appendix 1'!$F:$F,$A20,'[1]Appendix 1'!$A:$A,N$1)</f>
        <v>0</v>
      </c>
      <c r="O20" s="43">
        <f ca="1">COUNTIFS('[1]Appendix 1'!$F:$F,$A20,'[1]Appendix 1'!$A:$A,O$1)</f>
        <v>0</v>
      </c>
      <c r="P20" s="43">
        <f ca="1">COUNTIFS('[1]Appendix 1'!$F:$F,$A20,'[1]Appendix 1'!$A:$A,P$1)</f>
        <v>0</v>
      </c>
      <c r="Q20" s="43">
        <f ca="1">COUNTIFS('[1]Appendix 1'!$F:$F,$A20,'[1]Appendix 1'!$A:$A,Q$1)</f>
        <v>0</v>
      </c>
      <c r="R20" s="43">
        <f ca="1">COUNTIFS('[1]Appendix 1'!$F:$F,$A20,'[1]Appendix 1'!$A:$A,R$1)</f>
        <v>0</v>
      </c>
      <c r="S20" s="43">
        <f ca="1">COUNTIFS('[1]Appendix 1'!$F:$F,$A20,'[1]Appendix 1'!$A:$A,S$1)</f>
        <v>0</v>
      </c>
      <c r="T20" s="43">
        <f ca="1">COUNTIFS('[1]Appendix 1'!$F:$F,$A20,'[1]Appendix 1'!$A:$A,T$1)</f>
        <v>0</v>
      </c>
      <c r="U20" s="43">
        <f ca="1">COUNTIFS('[1]Appendix 1'!$F:$F,$A20,'[1]Appendix 1'!$A:$A,U$1)</f>
        <v>0</v>
      </c>
      <c r="V20" s="43">
        <f ca="1">COUNTIFS('[1]Appendix 1'!$F:$F,$A20,'[1]Appendix 1'!$A:$A,V$1)</f>
        <v>0</v>
      </c>
      <c r="W20" s="43">
        <f ca="1">COUNTIFS('[1]Appendix 1'!$F:$F,$A20,'[1]Appendix 1'!$A:$A,W$1)</f>
        <v>0</v>
      </c>
      <c r="X20" s="43">
        <f ca="1">COUNTIFS('[1]Appendix 1'!$F:$F,$A20,'[1]Appendix 1'!$A:$A,X$1)</f>
        <v>0</v>
      </c>
      <c r="Y20" s="43">
        <f ca="1">COUNTIFS('[1]Appendix 1'!$F:$F,$A20,'[1]Appendix 1'!$A:$A,Y$1)</f>
        <v>0</v>
      </c>
      <c r="Z20" s="43">
        <f ca="1">COUNTIFS('[1]Appendix 1'!$F:$F,$A20,'[1]Appendix 1'!$A:$A,Z$1)</f>
        <v>0</v>
      </c>
      <c r="AA20" s="43">
        <f ca="1">COUNTIFS('[1]Appendix 1'!$F:$F,$A20,'[1]Appendix 1'!$A:$A,AA$1)</f>
        <v>0</v>
      </c>
      <c r="AB20" s="43">
        <f ca="1">COUNTIFS('[1]Appendix 1'!$F:$F,$A20,'[1]Appendix 1'!$A:$A,AB$1)</f>
        <v>0</v>
      </c>
      <c r="AC20" s="43"/>
      <c r="AD20" s="43"/>
      <c r="AI20" s="43" t="e">
        <f t="shared" ca="1" si="1"/>
        <v>#NAME?</v>
      </c>
      <c r="AJ20" s="43" t="e">
        <f t="shared" ca="1" si="2"/>
        <v>#NAME?</v>
      </c>
      <c r="AK20" s="43" t="e">
        <f t="shared" ca="1" si="3"/>
        <v>#NAME?</v>
      </c>
      <c r="AL20" s="43">
        <v>2025</v>
      </c>
    </row>
    <row r="21" spans="1:48" x14ac:dyDescent="0.2">
      <c r="A21" s="43" t="str">
        <f ca="1">IFERROR(__xludf.DUMMYFUNCTION("""COMPUTED_VALUE"""),"CAMEROON")</f>
        <v>CAMEROON</v>
      </c>
      <c r="B21" s="43">
        <f t="shared" ca="1" si="0"/>
        <v>2</v>
      </c>
      <c r="C21" s="43">
        <f ca="1">COUNTIFS('[1]Appendix 1'!$F:$F,$A21,'[1]Appendix 1'!$A:$A,C$1)</f>
        <v>0</v>
      </c>
      <c r="D21" s="43">
        <f ca="1">COUNTIFS('[1]Appendix 1'!$F:$F,$A21,'[1]Appendix 1'!$A:$A,D$1)</f>
        <v>0</v>
      </c>
      <c r="E21" s="43">
        <f ca="1">COUNTIFS('[1]Appendix 1'!$F:$F,$A21,'[1]Appendix 1'!$A:$A,E$1)</f>
        <v>0</v>
      </c>
      <c r="F21" s="43">
        <f ca="1">COUNTIFS('[1]Appendix 1'!$F:$F,$A21,'[1]Appendix 1'!$A:$A,F$1)</f>
        <v>0</v>
      </c>
      <c r="G21" s="43">
        <f ca="1">COUNTIFS('[1]Appendix 1'!$F:$F,$A21,'[1]Appendix 1'!$A:$A,G$1)</f>
        <v>0</v>
      </c>
      <c r="H21" s="43">
        <f ca="1">COUNTIFS('[1]Appendix 1'!$F:$F,$A21,'[1]Appendix 1'!$A:$A,H$1)</f>
        <v>0</v>
      </c>
      <c r="I21" s="43">
        <f ca="1">COUNTIFS('[1]Appendix 1'!$F:$F,$A21,'[1]Appendix 1'!$A:$A,I$1)</f>
        <v>0</v>
      </c>
      <c r="J21" s="43">
        <f ca="1">COUNTIFS('[1]Appendix 1'!$F:$F,$A21,'[1]Appendix 1'!$A:$A,J$1)</f>
        <v>0</v>
      </c>
      <c r="K21" s="43">
        <f ca="1">COUNTIFS('[1]Appendix 1'!$F:$F,$A21,'[1]Appendix 1'!$A:$A,K$1)</f>
        <v>0</v>
      </c>
      <c r="L21" s="43">
        <f ca="1">COUNTIFS('[1]Appendix 1'!$F:$F,$A21,'[1]Appendix 1'!$A:$A,L$1)</f>
        <v>0</v>
      </c>
      <c r="M21" s="43">
        <f ca="1">COUNTIFS('[1]Appendix 1'!$F:$F,$A21,'[1]Appendix 1'!$A:$A,M$1)</f>
        <v>0</v>
      </c>
      <c r="N21" s="43">
        <f ca="1">COUNTIFS('[1]Appendix 1'!$F:$F,$A21,'[1]Appendix 1'!$A:$A,N$1)</f>
        <v>0</v>
      </c>
      <c r="O21" s="43">
        <f ca="1">COUNTIFS('[1]Appendix 1'!$F:$F,$A21,'[1]Appendix 1'!$A:$A,O$1)</f>
        <v>0</v>
      </c>
      <c r="P21" s="43">
        <f ca="1">COUNTIFS('[1]Appendix 1'!$F:$F,$A21,'[1]Appendix 1'!$A:$A,P$1)</f>
        <v>1</v>
      </c>
      <c r="Q21" s="43">
        <f ca="1">COUNTIFS('[1]Appendix 1'!$F:$F,$A21,'[1]Appendix 1'!$A:$A,Q$1)</f>
        <v>0</v>
      </c>
      <c r="R21" s="43">
        <f ca="1">COUNTIFS('[1]Appendix 1'!$F:$F,$A21,'[1]Appendix 1'!$A:$A,R$1)</f>
        <v>0</v>
      </c>
      <c r="S21" s="43">
        <f ca="1">COUNTIFS('[1]Appendix 1'!$F:$F,$A21,'[1]Appendix 1'!$A:$A,S$1)</f>
        <v>0</v>
      </c>
      <c r="T21" s="43">
        <f ca="1">COUNTIFS('[1]Appendix 1'!$F:$F,$A21,'[1]Appendix 1'!$A:$A,T$1)</f>
        <v>1</v>
      </c>
      <c r="U21" s="43">
        <f ca="1">COUNTIFS('[1]Appendix 1'!$F:$F,$A21,'[1]Appendix 1'!$A:$A,U$1)</f>
        <v>0</v>
      </c>
      <c r="V21" s="43">
        <f ca="1">COUNTIFS('[1]Appendix 1'!$F:$F,$A21,'[1]Appendix 1'!$A:$A,V$1)</f>
        <v>0</v>
      </c>
      <c r="W21" s="43">
        <f ca="1">COUNTIFS('[1]Appendix 1'!$F:$F,$A21,'[1]Appendix 1'!$A:$A,W$1)</f>
        <v>0</v>
      </c>
      <c r="X21" s="43">
        <f ca="1">COUNTIFS('[1]Appendix 1'!$F:$F,$A21,'[1]Appendix 1'!$A:$A,X$1)</f>
        <v>0</v>
      </c>
      <c r="Y21" s="43">
        <f ca="1">COUNTIFS('[1]Appendix 1'!$F:$F,$A21,'[1]Appendix 1'!$A:$A,Y$1)</f>
        <v>0</v>
      </c>
      <c r="Z21" s="43">
        <f ca="1">COUNTIFS('[1]Appendix 1'!$F:$F,$A21,'[1]Appendix 1'!$A:$A,Z$1)</f>
        <v>0</v>
      </c>
      <c r="AA21" s="43">
        <f ca="1">COUNTIFS('[1]Appendix 1'!$F:$F,$A21,'[1]Appendix 1'!$A:$A,AA$1)</f>
        <v>0</v>
      </c>
      <c r="AB21" s="43">
        <f ca="1">COUNTIFS('[1]Appendix 1'!$F:$F,$A21,'[1]Appendix 1'!$A:$A,AB$1)</f>
        <v>0</v>
      </c>
      <c r="AC21" s="43"/>
      <c r="AD21" s="43"/>
      <c r="AE21" s="43"/>
      <c r="AI21" s="43" t="e">
        <f t="shared" ca="1" si="1"/>
        <v>#NAME?</v>
      </c>
      <c r="AJ21" s="43" t="e">
        <f t="shared" ca="1" si="2"/>
        <v>#NAME?</v>
      </c>
      <c r="AK21" s="43" t="e">
        <f t="shared" ca="1" si="3"/>
        <v>#NAME?</v>
      </c>
      <c r="AL21" s="43">
        <v>2012</v>
      </c>
    </row>
    <row r="22" spans="1:48" x14ac:dyDescent="0.2">
      <c r="A22" s="43" t="str">
        <f ca="1">IFERROR(__xludf.DUMMYFUNCTION("""COMPUTED_VALUE"""),"CANADA")</f>
        <v>CANADA</v>
      </c>
      <c r="B22" s="43">
        <f t="shared" ca="1" si="0"/>
        <v>7</v>
      </c>
      <c r="C22" s="43">
        <f ca="1">COUNTIFS('[1]Appendix 1'!$F:$F,$A22,'[1]Appendix 1'!$A:$A,C$1)</f>
        <v>1</v>
      </c>
      <c r="D22" s="43">
        <f ca="1">COUNTIFS('[1]Appendix 1'!$F:$F,$A22,'[1]Appendix 1'!$A:$A,D$1)</f>
        <v>3</v>
      </c>
      <c r="E22" s="43">
        <f ca="1">COUNTIFS('[1]Appendix 1'!$F:$F,$A22,'[1]Appendix 1'!$A:$A,E$1)</f>
        <v>1</v>
      </c>
      <c r="F22" s="43">
        <f ca="1">COUNTIFS('[1]Appendix 1'!$F:$F,$A22,'[1]Appendix 1'!$A:$A,F$1)</f>
        <v>1</v>
      </c>
      <c r="G22" s="43">
        <f ca="1">COUNTIFS('[1]Appendix 1'!$F:$F,$A22,'[1]Appendix 1'!$A:$A,G$1)</f>
        <v>0</v>
      </c>
      <c r="H22" s="43">
        <f ca="1">COUNTIFS('[1]Appendix 1'!$F:$F,$A22,'[1]Appendix 1'!$A:$A,H$1)</f>
        <v>0</v>
      </c>
      <c r="I22" s="43">
        <f ca="1">COUNTIFS('[1]Appendix 1'!$F:$F,$A22,'[1]Appendix 1'!$A:$A,I$1)</f>
        <v>0</v>
      </c>
      <c r="J22" s="43">
        <f ca="1">COUNTIFS('[1]Appendix 1'!$F:$F,$A22,'[1]Appendix 1'!$A:$A,J$1)</f>
        <v>0</v>
      </c>
      <c r="K22" s="43">
        <f ca="1">COUNTIFS('[1]Appendix 1'!$F:$F,$A22,'[1]Appendix 1'!$A:$A,K$1)</f>
        <v>0</v>
      </c>
      <c r="L22" s="43">
        <f ca="1">COUNTIFS('[1]Appendix 1'!$F:$F,$A22,'[1]Appendix 1'!$A:$A,L$1)</f>
        <v>0</v>
      </c>
      <c r="M22" s="43">
        <f ca="1">COUNTIFS('[1]Appendix 1'!$F:$F,$A22,'[1]Appendix 1'!$A:$A,M$1)</f>
        <v>0</v>
      </c>
      <c r="N22" s="43">
        <f ca="1">COUNTIFS('[1]Appendix 1'!$F:$F,$A22,'[1]Appendix 1'!$A:$A,N$1)</f>
        <v>0</v>
      </c>
      <c r="O22" s="43">
        <f ca="1">COUNTIFS('[1]Appendix 1'!$F:$F,$A22,'[1]Appendix 1'!$A:$A,O$1)</f>
        <v>1</v>
      </c>
      <c r="P22" s="43">
        <f ca="1">COUNTIFS('[1]Appendix 1'!$F:$F,$A22,'[1]Appendix 1'!$A:$A,P$1)</f>
        <v>0</v>
      </c>
      <c r="Q22" s="43">
        <f ca="1">COUNTIFS('[1]Appendix 1'!$F:$F,$A22,'[1]Appendix 1'!$A:$A,Q$1)</f>
        <v>0</v>
      </c>
      <c r="R22" s="43">
        <f ca="1">COUNTIFS('[1]Appendix 1'!$F:$F,$A22,'[1]Appendix 1'!$A:$A,R$1)</f>
        <v>0</v>
      </c>
      <c r="S22" s="43">
        <f ca="1">COUNTIFS('[1]Appendix 1'!$F:$F,$A22,'[1]Appendix 1'!$A:$A,S$1)</f>
        <v>0</v>
      </c>
      <c r="T22" s="43">
        <f ca="1">COUNTIFS('[1]Appendix 1'!$F:$F,$A22,'[1]Appendix 1'!$A:$A,T$1)</f>
        <v>0</v>
      </c>
      <c r="U22" s="43">
        <f ca="1">COUNTIFS('[1]Appendix 1'!$F:$F,$A22,'[1]Appendix 1'!$A:$A,U$1)</f>
        <v>0</v>
      </c>
      <c r="V22" s="43">
        <f ca="1">COUNTIFS('[1]Appendix 1'!$F:$F,$A22,'[1]Appendix 1'!$A:$A,V$1)</f>
        <v>0</v>
      </c>
      <c r="W22" s="43">
        <f ca="1">COUNTIFS('[1]Appendix 1'!$F:$F,$A22,'[1]Appendix 1'!$A:$A,W$1)</f>
        <v>0</v>
      </c>
      <c r="X22" s="43">
        <f ca="1">COUNTIFS('[1]Appendix 1'!$F:$F,$A22,'[1]Appendix 1'!$A:$A,X$1)</f>
        <v>0</v>
      </c>
      <c r="Y22" s="43">
        <f ca="1">COUNTIFS('[1]Appendix 1'!$F:$F,$A22,'[1]Appendix 1'!$A:$A,Y$1)</f>
        <v>0</v>
      </c>
      <c r="Z22" s="43">
        <f ca="1">COUNTIFS('[1]Appendix 1'!$F:$F,$A22,'[1]Appendix 1'!$A:$A,Z$1)</f>
        <v>0</v>
      </c>
      <c r="AA22" s="43">
        <f ca="1">COUNTIFS('[1]Appendix 1'!$F:$F,$A22,'[1]Appendix 1'!$A:$A,AA$1)</f>
        <v>0</v>
      </c>
      <c r="AB22" s="43">
        <f ca="1">COUNTIFS('[1]Appendix 1'!$F:$F,$A22,'[1]Appendix 1'!$A:$A,AB$1)</f>
        <v>0</v>
      </c>
      <c r="AC22" s="43"/>
      <c r="AD22" s="43"/>
      <c r="AI22" s="43" t="e">
        <f t="shared" ca="1" si="1"/>
        <v>#NAME?</v>
      </c>
      <c r="AJ22" s="43" t="e">
        <f t="shared" ca="1" si="2"/>
        <v>#NAME?</v>
      </c>
      <c r="AK22" s="43" t="e">
        <f t="shared" ca="1" si="3"/>
        <v>#NAME?</v>
      </c>
      <c r="AL22" s="43">
        <v>2025</v>
      </c>
    </row>
    <row r="23" spans="1:48" x14ac:dyDescent="0.2">
      <c r="A23" s="43" t="str">
        <f ca="1">IFERROR(__xludf.DUMMYFUNCTION("""COMPUTED_VALUE"""),"CAYMAN ISLANDS")</f>
        <v>CAYMAN ISLANDS</v>
      </c>
      <c r="B23" s="43">
        <f t="shared" ca="1" si="0"/>
        <v>8</v>
      </c>
      <c r="C23" s="43">
        <f ca="1">COUNTIFS('[1]Appendix 1'!$F:$F,$A23,'[1]Appendix 1'!$A:$A,C$1)</f>
        <v>0</v>
      </c>
      <c r="D23" s="43">
        <f ca="1">COUNTIFS('[1]Appendix 1'!$F:$F,$A23,'[1]Appendix 1'!$A:$A,D$1)</f>
        <v>0</v>
      </c>
      <c r="E23" s="43">
        <f ca="1">COUNTIFS('[1]Appendix 1'!$F:$F,$A23,'[1]Appendix 1'!$A:$A,E$1)</f>
        <v>0</v>
      </c>
      <c r="F23" s="43">
        <f ca="1">COUNTIFS('[1]Appendix 1'!$F:$F,$A23,'[1]Appendix 1'!$A:$A,F$1)</f>
        <v>1</v>
      </c>
      <c r="G23" s="43">
        <f ca="1">COUNTIFS('[1]Appendix 1'!$F:$F,$A23,'[1]Appendix 1'!$A:$A,G$1)</f>
        <v>1</v>
      </c>
      <c r="H23" s="43">
        <f ca="1">COUNTIFS('[1]Appendix 1'!$F:$F,$A23,'[1]Appendix 1'!$A:$A,H$1)</f>
        <v>0</v>
      </c>
      <c r="I23" s="43">
        <f ca="1">COUNTIFS('[1]Appendix 1'!$F:$F,$A23,'[1]Appendix 1'!$A:$A,I$1)</f>
        <v>0</v>
      </c>
      <c r="J23" s="43">
        <f ca="1">COUNTIFS('[1]Appendix 1'!$F:$F,$A23,'[1]Appendix 1'!$A:$A,J$1)</f>
        <v>0</v>
      </c>
      <c r="K23" s="43">
        <f ca="1">COUNTIFS('[1]Appendix 1'!$F:$F,$A23,'[1]Appendix 1'!$A:$A,K$1)</f>
        <v>0</v>
      </c>
      <c r="L23" s="43">
        <f ca="1">COUNTIFS('[1]Appendix 1'!$F:$F,$A23,'[1]Appendix 1'!$A:$A,L$1)</f>
        <v>1</v>
      </c>
      <c r="M23" s="43">
        <f ca="1">COUNTIFS('[1]Appendix 1'!$F:$F,$A23,'[1]Appendix 1'!$A:$A,M$1)</f>
        <v>0</v>
      </c>
      <c r="N23" s="43">
        <f ca="1">COUNTIFS('[1]Appendix 1'!$F:$F,$A23,'[1]Appendix 1'!$A:$A,N$1)</f>
        <v>0</v>
      </c>
      <c r="O23" s="43">
        <f ca="1">COUNTIFS('[1]Appendix 1'!$F:$F,$A23,'[1]Appendix 1'!$A:$A,O$1)</f>
        <v>0</v>
      </c>
      <c r="P23" s="43">
        <f ca="1">COUNTIFS('[1]Appendix 1'!$F:$F,$A23,'[1]Appendix 1'!$A:$A,P$1)</f>
        <v>0</v>
      </c>
      <c r="Q23" s="43">
        <f ca="1">COUNTIFS('[1]Appendix 1'!$F:$F,$A23,'[1]Appendix 1'!$A:$A,Q$1)</f>
        <v>0</v>
      </c>
      <c r="R23" s="43">
        <f ca="1">COUNTIFS('[1]Appendix 1'!$F:$F,$A23,'[1]Appendix 1'!$A:$A,R$1)</f>
        <v>0</v>
      </c>
      <c r="S23" s="43">
        <f ca="1">COUNTIFS('[1]Appendix 1'!$F:$F,$A23,'[1]Appendix 1'!$A:$A,S$1)</f>
        <v>1</v>
      </c>
      <c r="T23" s="43">
        <f ca="1">COUNTIFS('[1]Appendix 1'!$F:$F,$A23,'[1]Appendix 1'!$A:$A,T$1)</f>
        <v>1</v>
      </c>
      <c r="U23" s="43">
        <f ca="1">COUNTIFS('[1]Appendix 1'!$F:$F,$A23,'[1]Appendix 1'!$A:$A,U$1)</f>
        <v>0</v>
      </c>
      <c r="V23" s="43">
        <f ca="1">COUNTIFS('[1]Appendix 1'!$F:$F,$A23,'[1]Appendix 1'!$A:$A,V$1)</f>
        <v>0</v>
      </c>
      <c r="W23" s="43">
        <f ca="1">COUNTIFS('[1]Appendix 1'!$F:$F,$A23,'[1]Appendix 1'!$A:$A,W$1)</f>
        <v>0</v>
      </c>
      <c r="X23" s="43">
        <f ca="1">COUNTIFS('[1]Appendix 1'!$F:$F,$A23,'[1]Appendix 1'!$A:$A,X$1)</f>
        <v>2</v>
      </c>
      <c r="Y23" s="43">
        <f ca="1">COUNTIFS('[1]Appendix 1'!$F:$F,$A23,'[1]Appendix 1'!$A:$A,Y$1)</f>
        <v>1</v>
      </c>
      <c r="Z23" s="43">
        <f ca="1">COUNTIFS('[1]Appendix 1'!$F:$F,$A23,'[1]Appendix 1'!$A:$A,Z$1)</f>
        <v>0</v>
      </c>
      <c r="AA23" s="43">
        <f ca="1">COUNTIFS('[1]Appendix 1'!$F:$F,$A23,'[1]Appendix 1'!$A:$A,AA$1)</f>
        <v>0</v>
      </c>
      <c r="AB23" s="43">
        <f ca="1">COUNTIFS('[1]Appendix 1'!$F:$F,$A23,'[1]Appendix 1'!$A:$A,AB$1)</f>
        <v>0</v>
      </c>
      <c r="AC23" s="43"/>
      <c r="AD23" s="43"/>
      <c r="AE23" s="43"/>
      <c r="AF23" s="43"/>
      <c r="AG23" s="43" t="str">
        <f ca="1">IFERROR(__xludf.DUMMYFUNCTION("""COMPUTED_VALUE"""),"Gap from 2023 to 2025")</f>
        <v>Gap from 2023 to 2025</v>
      </c>
      <c r="AI23" s="43" t="e">
        <f t="shared" ca="1" si="1"/>
        <v>#NAME?</v>
      </c>
      <c r="AJ23" s="43" t="e">
        <f t="shared" ca="1" si="2"/>
        <v>#NAME?</v>
      </c>
      <c r="AK23" s="43" t="e">
        <f t="shared" ca="1" si="3"/>
        <v>#NAME?</v>
      </c>
      <c r="AL23" s="43">
        <v>2015</v>
      </c>
    </row>
    <row r="24" spans="1:48" x14ac:dyDescent="0.2">
      <c r="A24" s="43" t="str">
        <f ca="1">IFERROR(__xludf.DUMMYFUNCTION("""COMPUTED_VALUE"""),"CHILE")</f>
        <v>CHILE</v>
      </c>
      <c r="B24" s="43">
        <f t="shared" ca="1" si="0"/>
        <v>2</v>
      </c>
      <c r="C24" s="43">
        <f ca="1">COUNTIFS('[1]Appendix 1'!$F:$F,$A24,'[1]Appendix 1'!$A:$A,C$1)</f>
        <v>0</v>
      </c>
      <c r="D24" s="43">
        <f ca="1">COUNTIFS('[1]Appendix 1'!$F:$F,$A24,'[1]Appendix 1'!$A:$A,D$1)</f>
        <v>0</v>
      </c>
      <c r="E24" s="43">
        <f ca="1">COUNTIFS('[1]Appendix 1'!$F:$F,$A24,'[1]Appendix 1'!$A:$A,E$1)</f>
        <v>0</v>
      </c>
      <c r="F24" s="43">
        <f ca="1">COUNTIFS('[1]Appendix 1'!$F:$F,$A24,'[1]Appendix 1'!$A:$A,F$1)</f>
        <v>1</v>
      </c>
      <c r="G24" s="43">
        <f ca="1">COUNTIFS('[1]Appendix 1'!$F:$F,$A24,'[1]Appendix 1'!$A:$A,G$1)</f>
        <v>0</v>
      </c>
      <c r="H24" s="43">
        <f ca="1">COUNTIFS('[1]Appendix 1'!$F:$F,$A24,'[1]Appendix 1'!$A:$A,H$1)</f>
        <v>0</v>
      </c>
      <c r="I24" s="43">
        <f ca="1">COUNTIFS('[1]Appendix 1'!$F:$F,$A24,'[1]Appendix 1'!$A:$A,I$1)</f>
        <v>0</v>
      </c>
      <c r="J24" s="43">
        <f ca="1">COUNTIFS('[1]Appendix 1'!$F:$F,$A24,'[1]Appendix 1'!$A:$A,J$1)</f>
        <v>0</v>
      </c>
      <c r="K24" s="43">
        <f ca="1">COUNTIFS('[1]Appendix 1'!$F:$F,$A24,'[1]Appendix 1'!$A:$A,K$1)</f>
        <v>0</v>
      </c>
      <c r="L24" s="43">
        <f ca="1">COUNTIFS('[1]Appendix 1'!$F:$F,$A24,'[1]Appendix 1'!$A:$A,L$1)</f>
        <v>0</v>
      </c>
      <c r="M24" s="43">
        <f ca="1">COUNTIFS('[1]Appendix 1'!$F:$F,$A24,'[1]Appendix 1'!$A:$A,M$1)</f>
        <v>0</v>
      </c>
      <c r="N24" s="43">
        <f ca="1">COUNTIFS('[1]Appendix 1'!$F:$F,$A24,'[1]Appendix 1'!$A:$A,N$1)</f>
        <v>0</v>
      </c>
      <c r="O24" s="43">
        <f ca="1">COUNTIFS('[1]Appendix 1'!$F:$F,$A24,'[1]Appendix 1'!$A:$A,O$1)</f>
        <v>0</v>
      </c>
      <c r="P24" s="43">
        <f ca="1">COUNTIFS('[1]Appendix 1'!$F:$F,$A24,'[1]Appendix 1'!$A:$A,P$1)</f>
        <v>0</v>
      </c>
      <c r="Q24" s="43">
        <f ca="1">COUNTIFS('[1]Appendix 1'!$F:$F,$A24,'[1]Appendix 1'!$A:$A,Q$1)</f>
        <v>0</v>
      </c>
      <c r="R24" s="43">
        <f ca="1">COUNTIFS('[1]Appendix 1'!$F:$F,$A24,'[1]Appendix 1'!$A:$A,R$1)</f>
        <v>0</v>
      </c>
      <c r="S24" s="43">
        <f ca="1">COUNTIFS('[1]Appendix 1'!$F:$F,$A24,'[1]Appendix 1'!$A:$A,S$1)</f>
        <v>0</v>
      </c>
      <c r="T24" s="43">
        <f ca="1">COUNTIFS('[1]Appendix 1'!$F:$F,$A24,'[1]Appendix 1'!$A:$A,T$1)</f>
        <v>0</v>
      </c>
      <c r="U24" s="43">
        <f ca="1">COUNTIFS('[1]Appendix 1'!$F:$F,$A24,'[1]Appendix 1'!$A:$A,U$1)</f>
        <v>0</v>
      </c>
      <c r="V24" s="43">
        <f ca="1">COUNTIFS('[1]Appendix 1'!$F:$F,$A24,'[1]Appendix 1'!$A:$A,V$1)</f>
        <v>0</v>
      </c>
      <c r="W24" s="43">
        <f ca="1">COUNTIFS('[1]Appendix 1'!$F:$F,$A24,'[1]Appendix 1'!$A:$A,W$1)</f>
        <v>0</v>
      </c>
      <c r="X24" s="43">
        <f ca="1">COUNTIFS('[1]Appendix 1'!$F:$F,$A24,'[1]Appendix 1'!$A:$A,X$1)</f>
        <v>1</v>
      </c>
      <c r="Y24" s="43">
        <f ca="1">COUNTIFS('[1]Appendix 1'!$F:$F,$A24,'[1]Appendix 1'!$A:$A,Y$1)</f>
        <v>0</v>
      </c>
      <c r="Z24" s="43">
        <f ca="1">COUNTIFS('[1]Appendix 1'!$F:$F,$A24,'[1]Appendix 1'!$A:$A,Z$1)</f>
        <v>0</v>
      </c>
      <c r="AA24" s="43">
        <f ca="1">COUNTIFS('[1]Appendix 1'!$F:$F,$A24,'[1]Appendix 1'!$A:$A,AA$1)</f>
        <v>0</v>
      </c>
      <c r="AB24" s="43">
        <f ca="1">COUNTIFS('[1]Appendix 1'!$F:$F,$A24,'[1]Appendix 1'!$A:$A,AB$1)</f>
        <v>0</v>
      </c>
      <c r="AC24" s="43"/>
      <c r="AD24" s="43"/>
      <c r="AE24" s="43"/>
      <c r="AI24" s="43" t="e">
        <f t="shared" ca="1" si="1"/>
        <v>#NAME?</v>
      </c>
      <c r="AJ24" s="43" t="e">
        <f t="shared" ca="1" si="2"/>
        <v>#NAME?</v>
      </c>
      <c r="AK24" s="43" t="e">
        <f t="shared" ca="1" si="3"/>
        <v>#NAME?</v>
      </c>
      <c r="AL24" s="43">
        <v>2020</v>
      </c>
    </row>
    <row r="25" spans="1:48" x14ac:dyDescent="0.2">
      <c r="A25" s="43" t="str">
        <f ca="1">IFERROR(__xludf.DUMMYFUNCTION("""COMPUTED_VALUE"""),"CHINA (MAINLAND)")</f>
        <v>CHINA (MAINLAND)</v>
      </c>
      <c r="B25" s="43">
        <f t="shared" ca="1" si="0"/>
        <v>12</v>
      </c>
      <c r="C25" s="43">
        <f ca="1">COUNTIFS('[1]Appendix 1'!$F:$F,$A25,'[1]Appendix 1'!$A:$A,C$1)</f>
        <v>0</v>
      </c>
      <c r="D25" s="43">
        <f ca="1">COUNTIFS('[1]Appendix 1'!$F:$F,$A25,'[1]Appendix 1'!$A:$A,D$1)</f>
        <v>0</v>
      </c>
      <c r="E25" s="43">
        <f ca="1">COUNTIFS('[1]Appendix 1'!$F:$F,$A25,'[1]Appendix 1'!$A:$A,E$1)</f>
        <v>0</v>
      </c>
      <c r="F25" s="43">
        <f ca="1">COUNTIFS('[1]Appendix 1'!$F:$F,$A25,'[1]Appendix 1'!$A:$A,F$1)</f>
        <v>0</v>
      </c>
      <c r="G25" s="43">
        <f ca="1">COUNTIFS('[1]Appendix 1'!$F:$F,$A25,'[1]Appendix 1'!$A:$A,G$1)</f>
        <v>1</v>
      </c>
      <c r="H25" s="43">
        <f ca="1">COUNTIFS('[1]Appendix 1'!$F:$F,$A25,'[1]Appendix 1'!$A:$A,H$1)</f>
        <v>1</v>
      </c>
      <c r="I25" s="43">
        <f ca="1">COUNTIFS('[1]Appendix 1'!$F:$F,$A25,'[1]Appendix 1'!$A:$A,I$1)</f>
        <v>0</v>
      </c>
      <c r="J25" s="43">
        <f ca="1">COUNTIFS('[1]Appendix 1'!$F:$F,$A25,'[1]Appendix 1'!$A:$A,J$1)</f>
        <v>0</v>
      </c>
      <c r="K25" s="43">
        <f ca="1">COUNTIFS('[1]Appendix 1'!$F:$F,$A25,'[1]Appendix 1'!$A:$A,K$1)</f>
        <v>0</v>
      </c>
      <c r="L25" s="43">
        <f ca="1">COUNTIFS('[1]Appendix 1'!$F:$F,$A25,'[1]Appendix 1'!$A:$A,L$1)</f>
        <v>0</v>
      </c>
      <c r="M25" s="43">
        <f ca="1">COUNTIFS('[1]Appendix 1'!$F:$F,$A25,'[1]Appendix 1'!$A:$A,M$1)</f>
        <v>0</v>
      </c>
      <c r="N25" s="43">
        <f ca="1">COUNTIFS('[1]Appendix 1'!$F:$F,$A25,'[1]Appendix 1'!$A:$A,N$1)</f>
        <v>0</v>
      </c>
      <c r="O25" s="43">
        <f ca="1">COUNTIFS('[1]Appendix 1'!$F:$F,$A25,'[1]Appendix 1'!$A:$A,O$1)</f>
        <v>0</v>
      </c>
      <c r="P25" s="43">
        <f ca="1">COUNTIFS('[1]Appendix 1'!$F:$F,$A25,'[1]Appendix 1'!$A:$A,P$1)</f>
        <v>0</v>
      </c>
      <c r="Q25" s="43">
        <f ca="1">COUNTIFS('[1]Appendix 1'!$F:$F,$A25,'[1]Appendix 1'!$A:$A,Q$1)</f>
        <v>0</v>
      </c>
      <c r="R25" s="43">
        <f ca="1">COUNTIFS('[1]Appendix 1'!$F:$F,$A25,'[1]Appendix 1'!$A:$A,R$1)</f>
        <v>0</v>
      </c>
      <c r="S25" s="43">
        <f ca="1">COUNTIFS('[1]Appendix 1'!$F:$F,$A25,'[1]Appendix 1'!$A:$A,S$1)</f>
        <v>0</v>
      </c>
      <c r="T25" s="43">
        <f ca="1">COUNTIFS('[1]Appendix 1'!$F:$F,$A25,'[1]Appendix 1'!$A:$A,T$1)</f>
        <v>0</v>
      </c>
      <c r="U25" s="43">
        <f ca="1">COUNTIFS('[1]Appendix 1'!$F:$F,$A25,'[1]Appendix 1'!$A:$A,U$1)</f>
        <v>0</v>
      </c>
      <c r="V25" s="43">
        <f ca="1">COUNTIFS('[1]Appendix 1'!$F:$F,$A25,'[1]Appendix 1'!$A:$A,V$1)</f>
        <v>2</v>
      </c>
      <c r="W25" s="43">
        <f ca="1">COUNTIFS('[1]Appendix 1'!$F:$F,$A25,'[1]Appendix 1'!$A:$A,W$1)</f>
        <v>4</v>
      </c>
      <c r="X25" s="43">
        <f ca="1">COUNTIFS('[1]Appendix 1'!$F:$F,$A25,'[1]Appendix 1'!$A:$A,X$1)</f>
        <v>0</v>
      </c>
      <c r="Y25" s="43">
        <f ca="1">COUNTIFS('[1]Appendix 1'!$F:$F,$A25,'[1]Appendix 1'!$A:$A,Y$1)</f>
        <v>1</v>
      </c>
      <c r="Z25" s="43">
        <f ca="1">COUNTIFS('[1]Appendix 1'!$F:$F,$A25,'[1]Appendix 1'!$A:$A,Z$1)</f>
        <v>2</v>
      </c>
      <c r="AA25" s="43">
        <f ca="1">COUNTIFS('[1]Appendix 1'!$F:$F,$A25,'[1]Appendix 1'!$A:$A,AA$1)</f>
        <v>1</v>
      </c>
      <c r="AB25" s="43">
        <f ca="1">COUNTIFS('[1]Appendix 1'!$F:$F,$A25,'[1]Appendix 1'!$A:$A,AB$1)</f>
        <v>0</v>
      </c>
      <c r="AC25" s="43"/>
      <c r="AD25" s="43"/>
      <c r="AI25" s="43" t="e">
        <f t="shared" ca="1" si="1"/>
        <v>#NAME?</v>
      </c>
      <c r="AJ25" s="43" t="e">
        <f t="shared" ca="1" si="2"/>
        <v>#NAME?</v>
      </c>
      <c r="AK25" s="43" t="e">
        <f t="shared" ca="1" si="3"/>
        <v>#NAME?</v>
      </c>
      <c r="AL25" s="43">
        <v>2018</v>
      </c>
    </row>
    <row r="26" spans="1:48" x14ac:dyDescent="0.2">
      <c r="A26" s="43" t="str">
        <f ca="1">IFERROR(__xludf.DUMMYFUNCTION("""COMPUTED_VALUE"""),"CHINA (HONG KONG)")</f>
        <v>CHINA (HONG KONG)</v>
      </c>
      <c r="B26" s="43">
        <f t="shared" ca="1" si="0"/>
        <v>7</v>
      </c>
      <c r="C26" s="43">
        <f ca="1">COUNTIFS('[1]Appendix 1'!$F:$F,$A26,'[1]Appendix 1'!$A:$A,C$1)</f>
        <v>0</v>
      </c>
      <c r="D26" s="43">
        <f ca="1">COUNTIFS('[1]Appendix 1'!$F:$F,$A26,'[1]Appendix 1'!$A:$A,D$1)</f>
        <v>3</v>
      </c>
      <c r="E26" s="43">
        <f ca="1">COUNTIFS('[1]Appendix 1'!$F:$F,$A26,'[1]Appendix 1'!$A:$A,E$1)</f>
        <v>0</v>
      </c>
      <c r="F26" s="43">
        <f ca="1">COUNTIFS('[1]Appendix 1'!$F:$F,$A26,'[1]Appendix 1'!$A:$A,F$1)</f>
        <v>0</v>
      </c>
      <c r="G26" s="43">
        <f ca="1">COUNTIFS('[1]Appendix 1'!$F:$F,$A26,'[1]Appendix 1'!$A:$A,G$1)</f>
        <v>0</v>
      </c>
      <c r="H26" s="43">
        <f ca="1">COUNTIFS('[1]Appendix 1'!$F:$F,$A26,'[1]Appendix 1'!$A:$A,H$1)</f>
        <v>0</v>
      </c>
      <c r="I26" s="43">
        <f ca="1">COUNTIFS('[1]Appendix 1'!$F:$F,$A26,'[1]Appendix 1'!$A:$A,I$1)</f>
        <v>0</v>
      </c>
      <c r="J26" s="43">
        <f ca="1">COUNTIFS('[1]Appendix 1'!$F:$F,$A26,'[1]Appendix 1'!$A:$A,J$1)</f>
        <v>0</v>
      </c>
      <c r="K26" s="43">
        <f ca="1">COUNTIFS('[1]Appendix 1'!$F:$F,$A26,'[1]Appendix 1'!$A:$A,K$1)</f>
        <v>0</v>
      </c>
      <c r="L26" s="43">
        <f ca="1">COUNTIFS('[1]Appendix 1'!$F:$F,$A26,'[1]Appendix 1'!$A:$A,L$1)</f>
        <v>2</v>
      </c>
      <c r="M26" s="43">
        <f ca="1">COUNTIFS('[1]Appendix 1'!$F:$F,$A26,'[1]Appendix 1'!$A:$A,M$1)</f>
        <v>0</v>
      </c>
      <c r="N26" s="43">
        <f ca="1">COUNTIFS('[1]Appendix 1'!$F:$F,$A26,'[1]Appendix 1'!$A:$A,N$1)</f>
        <v>0</v>
      </c>
      <c r="O26" s="43">
        <f ca="1">COUNTIFS('[1]Appendix 1'!$F:$F,$A26,'[1]Appendix 1'!$A:$A,O$1)</f>
        <v>0</v>
      </c>
      <c r="P26" s="43">
        <f ca="1">COUNTIFS('[1]Appendix 1'!$F:$F,$A26,'[1]Appendix 1'!$A:$A,P$1)</f>
        <v>0</v>
      </c>
      <c r="Q26" s="43">
        <f ca="1">COUNTIFS('[1]Appendix 1'!$F:$F,$A26,'[1]Appendix 1'!$A:$A,Q$1)</f>
        <v>0</v>
      </c>
      <c r="R26" s="43">
        <f ca="1">COUNTIFS('[1]Appendix 1'!$F:$F,$A26,'[1]Appendix 1'!$A:$A,R$1)</f>
        <v>0</v>
      </c>
      <c r="S26" s="43">
        <f ca="1">COUNTIFS('[1]Appendix 1'!$F:$F,$A26,'[1]Appendix 1'!$A:$A,S$1)</f>
        <v>0</v>
      </c>
      <c r="T26" s="43">
        <f ca="1">COUNTIFS('[1]Appendix 1'!$F:$F,$A26,'[1]Appendix 1'!$A:$A,T$1)</f>
        <v>0</v>
      </c>
      <c r="U26" s="43">
        <f ca="1">COUNTIFS('[1]Appendix 1'!$F:$F,$A26,'[1]Appendix 1'!$A:$A,U$1)</f>
        <v>0</v>
      </c>
      <c r="V26" s="43">
        <f ca="1">COUNTIFS('[1]Appendix 1'!$F:$F,$A26,'[1]Appendix 1'!$A:$A,V$1)</f>
        <v>0</v>
      </c>
      <c r="W26" s="43">
        <f ca="1">COUNTIFS('[1]Appendix 1'!$F:$F,$A26,'[1]Appendix 1'!$A:$A,W$1)</f>
        <v>1</v>
      </c>
      <c r="X26" s="43">
        <f ca="1">COUNTIFS('[1]Appendix 1'!$F:$F,$A26,'[1]Appendix 1'!$A:$A,X$1)</f>
        <v>0</v>
      </c>
      <c r="Y26" s="43">
        <f ca="1">COUNTIFS('[1]Appendix 1'!$F:$F,$A26,'[1]Appendix 1'!$A:$A,Y$1)</f>
        <v>0</v>
      </c>
      <c r="Z26" s="43">
        <f ca="1">COUNTIFS('[1]Appendix 1'!$F:$F,$A26,'[1]Appendix 1'!$A:$A,Z$1)</f>
        <v>0</v>
      </c>
      <c r="AA26" s="43">
        <f ca="1">COUNTIFS('[1]Appendix 1'!$F:$F,$A26,'[1]Appendix 1'!$A:$A,AA$1)</f>
        <v>1</v>
      </c>
      <c r="AB26" s="43">
        <f ca="1">COUNTIFS('[1]Appendix 1'!$F:$F,$A26,'[1]Appendix 1'!$A:$A,AB$1)</f>
        <v>0</v>
      </c>
      <c r="AC26" s="43"/>
      <c r="AD26" s="43"/>
      <c r="AE26" s="43"/>
      <c r="AI26" s="43" t="e">
        <f t="shared" ca="1" si="1"/>
        <v>#NAME?</v>
      </c>
      <c r="AJ26" s="43" t="e">
        <f t="shared" ca="1" si="2"/>
        <v>#NAME?</v>
      </c>
      <c r="AK26" s="43" t="e">
        <f t="shared" ca="1" si="3"/>
        <v>#NAME?</v>
      </c>
      <c r="AL26" s="43">
        <v>2019</v>
      </c>
    </row>
    <row r="27" spans="1:48" x14ac:dyDescent="0.2">
      <c r="A27" s="43" t="str">
        <f ca="1">IFERROR(__xludf.DUMMYFUNCTION("""COMPUTED_VALUE"""),"CHINESE TAIPEI")</f>
        <v>CHINESE TAIPEI</v>
      </c>
      <c r="B27" s="43">
        <f t="shared" ca="1" si="0"/>
        <v>6</v>
      </c>
      <c r="C27" s="43">
        <f ca="1">COUNTIFS('[1]Appendix 1'!$F:$F,$A27,'[1]Appendix 1'!$A:$A,C$1)</f>
        <v>0</v>
      </c>
      <c r="D27" s="43">
        <f ca="1">COUNTIFS('[1]Appendix 1'!$F:$F,$A27,'[1]Appendix 1'!$A:$A,D$1)</f>
        <v>0</v>
      </c>
      <c r="E27" s="43">
        <f ca="1">COUNTIFS('[1]Appendix 1'!$F:$F,$A27,'[1]Appendix 1'!$A:$A,E$1)</f>
        <v>0</v>
      </c>
      <c r="F27" s="43">
        <f ca="1">COUNTIFS('[1]Appendix 1'!$F:$F,$A27,'[1]Appendix 1'!$A:$A,F$1)</f>
        <v>0</v>
      </c>
      <c r="G27" s="43">
        <f ca="1">COUNTIFS('[1]Appendix 1'!$F:$F,$A27,'[1]Appendix 1'!$A:$A,G$1)</f>
        <v>0</v>
      </c>
      <c r="H27" s="43">
        <f ca="1">COUNTIFS('[1]Appendix 1'!$F:$F,$A27,'[1]Appendix 1'!$A:$A,H$1)</f>
        <v>1</v>
      </c>
      <c r="I27" s="43">
        <f ca="1">COUNTIFS('[1]Appendix 1'!$F:$F,$A27,'[1]Appendix 1'!$A:$A,I$1)</f>
        <v>0</v>
      </c>
      <c r="J27" s="43">
        <f ca="1">COUNTIFS('[1]Appendix 1'!$F:$F,$A27,'[1]Appendix 1'!$A:$A,J$1)</f>
        <v>0</v>
      </c>
      <c r="K27" s="43">
        <f ca="1">COUNTIFS('[1]Appendix 1'!$F:$F,$A27,'[1]Appendix 1'!$A:$A,K$1)</f>
        <v>0</v>
      </c>
      <c r="L27" s="43">
        <f ca="1">COUNTIFS('[1]Appendix 1'!$F:$F,$A27,'[1]Appendix 1'!$A:$A,L$1)</f>
        <v>2</v>
      </c>
      <c r="M27" s="43">
        <f ca="1">COUNTIFS('[1]Appendix 1'!$F:$F,$A27,'[1]Appendix 1'!$A:$A,M$1)</f>
        <v>0</v>
      </c>
      <c r="N27" s="43">
        <f ca="1">COUNTIFS('[1]Appendix 1'!$F:$F,$A27,'[1]Appendix 1'!$A:$A,N$1)</f>
        <v>0</v>
      </c>
      <c r="O27" s="43">
        <f ca="1">COUNTIFS('[1]Appendix 1'!$F:$F,$A27,'[1]Appendix 1'!$A:$A,O$1)</f>
        <v>0</v>
      </c>
      <c r="P27" s="43">
        <f ca="1">COUNTIFS('[1]Appendix 1'!$F:$F,$A27,'[1]Appendix 1'!$A:$A,P$1)</f>
        <v>0</v>
      </c>
      <c r="Q27" s="43">
        <f ca="1">COUNTIFS('[1]Appendix 1'!$F:$F,$A27,'[1]Appendix 1'!$A:$A,Q$1)</f>
        <v>2</v>
      </c>
      <c r="R27" s="43">
        <f ca="1">COUNTIFS('[1]Appendix 1'!$F:$F,$A27,'[1]Appendix 1'!$A:$A,R$1)</f>
        <v>0</v>
      </c>
      <c r="S27" s="43">
        <f ca="1">COUNTIFS('[1]Appendix 1'!$F:$F,$A27,'[1]Appendix 1'!$A:$A,S$1)</f>
        <v>1</v>
      </c>
      <c r="T27" s="43">
        <f ca="1">COUNTIFS('[1]Appendix 1'!$F:$F,$A27,'[1]Appendix 1'!$A:$A,T$1)</f>
        <v>0</v>
      </c>
      <c r="U27" s="43">
        <f ca="1">COUNTIFS('[1]Appendix 1'!$F:$F,$A27,'[1]Appendix 1'!$A:$A,U$1)</f>
        <v>0</v>
      </c>
      <c r="V27" s="43">
        <f ca="1">COUNTIFS('[1]Appendix 1'!$F:$F,$A27,'[1]Appendix 1'!$A:$A,V$1)</f>
        <v>0</v>
      </c>
      <c r="W27" s="43">
        <f ca="1">COUNTIFS('[1]Appendix 1'!$F:$F,$A27,'[1]Appendix 1'!$A:$A,W$1)</f>
        <v>0</v>
      </c>
      <c r="X27" s="43">
        <f ca="1">COUNTIFS('[1]Appendix 1'!$F:$F,$A27,'[1]Appendix 1'!$A:$A,X$1)</f>
        <v>0</v>
      </c>
      <c r="Y27" s="43">
        <f ca="1">COUNTIFS('[1]Appendix 1'!$F:$F,$A27,'[1]Appendix 1'!$A:$A,Y$1)</f>
        <v>0</v>
      </c>
      <c r="Z27" s="43">
        <f ca="1">COUNTIFS('[1]Appendix 1'!$F:$F,$A27,'[1]Appendix 1'!$A:$A,Z$1)</f>
        <v>0</v>
      </c>
      <c r="AA27" s="43">
        <f ca="1">COUNTIFS('[1]Appendix 1'!$F:$F,$A27,'[1]Appendix 1'!$A:$A,AA$1)</f>
        <v>0</v>
      </c>
      <c r="AB27" s="43">
        <f ca="1">COUNTIFS('[1]Appendix 1'!$F:$F,$A27,'[1]Appendix 1'!$A:$A,AB$1)</f>
        <v>0</v>
      </c>
      <c r="AC27" s="43"/>
      <c r="AD27" s="43"/>
      <c r="AE27" s="43"/>
      <c r="AF27" s="43"/>
      <c r="AI27" s="43" t="e">
        <f t="shared" ca="1" si="1"/>
        <v>#NAME?</v>
      </c>
      <c r="AJ27" s="43" t="e">
        <f t="shared" ca="1" si="2"/>
        <v>#NAME?</v>
      </c>
      <c r="AK27" s="43" t="e">
        <f t="shared" ca="1" si="3"/>
        <v>#NAME?</v>
      </c>
      <c r="AL27" s="43">
        <v>2025</v>
      </c>
    </row>
    <row r="28" spans="1:48" x14ac:dyDescent="0.2">
      <c r="A28" s="43" t="str">
        <f ca="1">IFERROR(__xludf.DUMMYFUNCTION("""COMPUTED_VALUE"""),"COLUMBIA")</f>
        <v>COLUMBIA</v>
      </c>
      <c r="B28" s="43">
        <f t="shared" ca="1" si="0"/>
        <v>3</v>
      </c>
      <c r="C28" s="43">
        <f ca="1">COUNTIFS('[1]Appendix 1'!$F:$F,$A28,'[1]Appendix 1'!$A:$A,C$1)</f>
        <v>0</v>
      </c>
      <c r="D28" s="43">
        <f ca="1">COUNTIFS('[1]Appendix 1'!$F:$F,$A28,'[1]Appendix 1'!$A:$A,D$1)</f>
        <v>0</v>
      </c>
      <c r="E28" s="43">
        <f ca="1">COUNTIFS('[1]Appendix 1'!$F:$F,$A28,'[1]Appendix 1'!$A:$A,E$1)</f>
        <v>0</v>
      </c>
      <c r="F28" s="43">
        <f ca="1">COUNTIFS('[1]Appendix 1'!$F:$F,$A28,'[1]Appendix 1'!$A:$A,F$1)</f>
        <v>0</v>
      </c>
      <c r="G28" s="43">
        <f ca="1">COUNTIFS('[1]Appendix 1'!$F:$F,$A28,'[1]Appendix 1'!$A:$A,G$1)</f>
        <v>0</v>
      </c>
      <c r="H28" s="43">
        <f ca="1">COUNTIFS('[1]Appendix 1'!$F:$F,$A28,'[1]Appendix 1'!$A:$A,H$1)</f>
        <v>0</v>
      </c>
      <c r="I28" s="43">
        <f ca="1">COUNTIFS('[1]Appendix 1'!$F:$F,$A28,'[1]Appendix 1'!$A:$A,I$1)</f>
        <v>0</v>
      </c>
      <c r="J28" s="43">
        <f ca="1">COUNTIFS('[1]Appendix 1'!$F:$F,$A28,'[1]Appendix 1'!$A:$A,J$1)</f>
        <v>0</v>
      </c>
      <c r="K28" s="43">
        <f ca="1">COUNTIFS('[1]Appendix 1'!$F:$F,$A28,'[1]Appendix 1'!$A:$A,K$1)</f>
        <v>0</v>
      </c>
      <c r="L28" s="43">
        <f ca="1">COUNTIFS('[1]Appendix 1'!$F:$F,$A28,'[1]Appendix 1'!$A:$A,L$1)</f>
        <v>0</v>
      </c>
      <c r="M28" s="43">
        <f ca="1">COUNTIFS('[1]Appendix 1'!$F:$F,$A28,'[1]Appendix 1'!$A:$A,M$1)</f>
        <v>0</v>
      </c>
      <c r="N28" s="43">
        <f ca="1">COUNTIFS('[1]Appendix 1'!$F:$F,$A28,'[1]Appendix 1'!$A:$A,N$1)</f>
        <v>0</v>
      </c>
      <c r="O28" s="43">
        <f ca="1">COUNTIFS('[1]Appendix 1'!$F:$F,$A28,'[1]Appendix 1'!$A:$A,O$1)</f>
        <v>0</v>
      </c>
      <c r="P28" s="43">
        <f ca="1">COUNTIFS('[1]Appendix 1'!$F:$F,$A28,'[1]Appendix 1'!$A:$A,P$1)</f>
        <v>1</v>
      </c>
      <c r="Q28" s="43">
        <f ca="1">COUNTIFS('[1]Appendix 1'!$F:$F,$A28,'[1]Appendix 1'!$A:$A,Q$1)</f>
        <v>0</v>
      </c>
      <c r="R28" s="43">
        <f ca="1">COUNTIFS('[1]Appendix 1'!$F:$F,$A28,'[1]Appendix 1'!$A:$A,R$1)</f>
        <v>1</v>
      </c>
      <c r="S28" s="43">
        <f ca="1">COUNTIFS('[1]Appendix 1'!$F:$F,$A28,'[1]Appendix 1'!$A:$A,S$1)</f>
        <v>0</v>
      </c>
      <c r="T28" s="43">
        <f ca="1">COUNTIFS('[1]Appendix 1'!$F:$F,$A28,'[1]Appendix 1'!$A:$A,T$1)</f>
        <v>1</v>
      </c>
      <c r="U28" s="43">
        <f ca="1">COUNTIFS('[1]Appendix 1'!$F:$F,$A28,'[1]Appendix 1'!$A:$A,U$1)</f>
        <v>0</v>
      </c>
      <c r="V28" s="43">
        <f ca="1">COUNTIFS('[1]Appendix 1'!$F:$F,$A28,'[1]Appendix 1'!$A:$A,V$1)</f>
        <v>0</v>
      </c>
      <c r="W28" s="43">
        <f ca="1">COUNTIFS('[1]Appendix 1'!$F:$F,$A28,'[1]Appendix 1'!$A:$A,W$1)</f>
        <v>0</v>
      </c>
      <c r="X28" s="43">
        <f ca="1">COUNTIFS('[1]Appendix 1'!$F:$F,$A28,'[1]Appendix 1'!$A:$A,X$1)</f>
        <v>0</v>
      </c>
      <c r="Y28" s="43">
        <f ca="1">COUNTIFS('[1]Appendix 1'!$F:$F,$A28,'[1]Appendix 1'!$A:$A,Y$1)</f>
        <v>0</v>
      </c>
      <c r="Z28" s="43">
        <f ca="1">COUNTIFS('[1]Appendix 1'!$F:$F,$A28,'[1]Appendix 1'!$A:$A,Z$1)</f>
        <v>0</v>
      </c>
      <c r="AA28" s="43">
        <f ca="1">COUNTIFS('[1]Appendix 1'!$F:$F,$A28,'[1]Appendix 1'!$A:$A,AA$1)</f>
        <v>0</v>
      </c>
      <c r="AB28" s="43">
        <f ca="1">COUNTIFS('[1]Appendix 1'!$F:$F,$A28,'[1]Appendix 1'!$A:$A,AB$1)</f>
        <v>0</v>
      </c>
      <c r="AC28" s="43"/>
      <c r="AD28" s="43"/>
      <c r="AI28" s="43" t="e">
        <f t="shared" ca="1" si="1"/>
        <v>#NAME?</v>
      </c>
      <c r="AJ28" s="43" t="e">
        <f t="shared" ca="1" si="2"/>
        <v>#NAME?</v>
      </c>
      <c r="AK28" s="43" t="e">
        <f t="shared" ca="1" si="3"/>
        <v>#NAME?</v>
      </c>
      <c r="AL28" s="43">
        <v>2012</v>
      </c>
    </row>
    <row r="29" spans="1:48" x14ac:dyDescent="0.2">
      <c r="A29" s="43" t="str">
        <f ca="1">IFERROR(__xludf.DUMMYFUNCTION("""COMPUTED_VALUE"""),"CURAÇAO")</f>
        <v>CURAÇAO</v>
      </c>
      <c r="B29" s="43">
        <f t="shared" ca="1" si="0"/>
        <v>1</v>
      </c>
      <c r="C29" s="43">
        <f ca="1">COUNTIFS('[1]Appendix 1'!$F:$F,$A29,'[1]Appendix 1'!$A:$A,C$1)</f>
        <v>0</v>
      </c>
      <c r="D29" s="43">
        <f ca="1">COUNTIFS('[1]Appendix 1'!$F:$F,$A29,'[1]Appendix 1'!$A:$A,D$1)</f>
        <v>0</v>
      </c>
      <c r="E29" s="43">
        <f ca="1">COUNTIFS('[1]Appendix 1'!$F:$F,$A29,'[1]Appendix 1'!$A:$A,E$1)</f>
        <v>0</v>
      </c>
      <c r="F29" s="43">
        <f ca="1">COUNTIFS('[1]Appendix 1'!$F:$F,$A29,'[1]Appendix 1'!$A:$A,F$1)</f>
        <v>0</v>
      </c>
      <c r="G29" s="43">
        <f ca="1">COUNTIFS('[1]Appendix 1'!$F:$F,$A29,'[1]Appendix 1'!$A:$A,G$1)</f>
        <v>0</v>
      </c>
      <c r="H29" s="43">
        <f ca="1">COUNTIFS('[1]Appendix 1'!$F:$F,$A29,'[1]Appendix 1'!$A:$A,H$1)</f>
        <v>0</v>
      </c>
      <c r="I29" s="43">
        <f ca="1">COUNTIFS('[1]Appendix 1'!$F:$F,$A29,'[1]Appendix 1'!$A:$A,I$1)</f>
        <v>0</v>
      </c>
      <c r="J29" s="43">
        <f ca="1">COUNTIFS('[1]Appendix 1'!$F:$F,$A29,'[1]Appendix 1'!$A:$A,J$1)</f>
        <v>0</v>
      </c>
      <c r="K29" s="43">
        <f ca="1">COUNTIFS('[1]Appendix 1'!$F:$F,$A29,'[1]Appendix 1'!$A:$A,K$1)</f>
        <v>0</v>
      </c>
      <c r="L29" s="43">
        <f ca="1">COUNTIFS('[1]Appendix 1'!$F:$F,$A29,'[1]Appendix 1'!$A:$A,L$1)</f>
        <v>0</v>
      </c>
      <c r="M29" s="43">
        <f ca="1">COUNTIFS('[1]Appendix 1'!$F:$F,$A29,'[1]Appendix 1'!$A:$A,M$1)</f>
        <v>0</v>
      </c>
      <c r="N29" s="43">
        <f ca="1">COUNTIFS('[1]Appendix 1'!$F:$F,$A29,'[1]Appendix 1'!$A:$A,N$1)</f>
        <v>0</v>
      </c>
      <c r="O29" s="43">
        <f ca="1">COUNTIFS('[1]Appendix 1'!$F:$F,$A29,'[1]Appendix 1'!$A:$A,O$1)</f>
        <v>0</v>
      </c>
      <c r="P29" s="43">
        <f ca="1">COUNTIFS('[1]Appendix 1'!$F:$F,$A29,'[1]Appendix 1'!$A:$A,P$1)</f>
        <v>0</v>
      </c>
      <c r="Q29" s="43">
        <f ca="1">COUNTIFS('[1]Appendix 1'!$F:$F,$A29,'[1]Appendix 1'!$A:$A,Q$1)</f>
        <v>0</v>
      </c>
      <c r="R29" s="43">
        <f ca="1">COUNTIFS('[1]Appendix 1'!$F:$F,$A29,'[1]Appendix 1'!$A:$A,R$1)</f>
        <v>0</v>
      </c>
      <c r="S29" s="43">
        <f ca="1">COUNTIFS('[1]Appendix 1'!$F:$F,$A29,'[1]Appendix 1'!$A:$A,S$1)</f>
        <v>0</v>
      </c>
      <c r="T29" s="43">
        <f ca="1">COUNTIFS('[1]Appendix 1'!$F:$F,$A29,'[1]Appendix 1'!$A:$A,T$1)</f>
        <v>0</v>
      </c>
      <c r="U29" s="43">
        <f ca="1">COUNTIFS('[1]Appendix 1'!$F:$F,$A29,'[1]Appendix 1'!$A:$A,U$1)</f>
        <v>0</v>
      </c>
      <c r="V29" s="43">
        <f ca="1">COUNTIFS('[1]Appendix 1'!$F:$F,$A29,'[1]Appendix 1'!$A:$A,V$1)</f>
        <v>0</v>
      </c>
      <c r="W29" s="43">
        <f ca="1">COUNTIFS('[1]Appendix 1'!$F:$F,$A29,'[1]Appendix 1'!$A:$A,W$1)</f>
        <v>0</v>
      </c>
      <c r="X29" s="43">
        <f ca="1">COUNTIFS('[1]Appendix 1'!$F:$F,$A29,'[1]Appendix 1'!$A:$A,X$1)</f>
        <v>0</v>
      </c>
      <c r="Y29" s="43">
        <f ca="1">COUNTIFS('[1]Appendix 1'!$F:$F,$A29,'[1]Appendix 1'!$A:$A,Y$1)</f>
        <v>0</v>
      </c>
      <c r="Z29" s="43">
        <f ca="1">COUNTIFS('[1]Appendix 1'!$F:$F,$A29,'[1]Appendix 1'!$A:$A,Z$1)</f>
        <v>1</v>
      </c>
      <c r="AA29" s="43">
        <f ca="1">COUNTIFS('[1]Appendix 1'!$F:$F,$A29,'[1]Appendix 1'!$A:$A,AA$1)</f>
        <v>0</v>
      </c>
      <c r="AB29" s="43">
        <f ca="1">COUNTIFS('[1]Appendix 1'!$F:$F,$A29,'[1]Appendix 1'!$A:$A,AB$1)</f>
        <v>0</v>
      </c>
      <c r="AC29" s="43"/>
      <c r="AD29" s="43"/>
      <c r="AI29" s="43" t="e">
        <f t="shared" ca="1" si="1"/>
        <v>#NAME?</v>
      </c>
      <c r="AJ29" s="43" t="e">
        <f t="shared" ca="1" si="2"/>
        <v>#NAME?</v>
      </c>
      <c r="AK29" s="43" t="e">
        <f t="shared" ca="1" si="3"/>
        <v>#NAME?</v>
      </c>
      <c r="AL29" s="43">
        <v>2022</v>
      </c>
    </row>
    <row r="30" spans="1:48" x14ac:dyDescent="0.2">
      <c r="A30" s="43" t="str">
        <f ca="1">IFERROR(__xludf.DUMMYFUNCTION("""COMPUTED_VALUE"""),"CYPRUS")</f>
        <v>CYPRUS</v>
      </c>
      <c r="B30" s="43">
        <f t="shared" ca="1" si="0"/>
        <v>3</v>
      </c>
      <c r="C30" s="43">
        <f ca="1">COUNTIFS('[1]Appendix 1'!$F:$F,$A30,'[1]Appendix 1'!$A:$A,C$1)</f>
        <v>0</v>
      </c>
      <c r="D30" s="43">
        <f ca="1">COUNTIFS('[1]Appendix 1'!$F:$F,$A30,'[1]Appendix 1'!$A:$A,D$1)</f>
        <v>0</v>
      </c>
      <c r="E30" s="43">
        <f ca="1">COUNTIFS('[1]Appendix 1'!$F:$F,$A30,'[1]Appendix 1'!$A:$A,E$1)</f>
        <v>0</v>
      </c>
      <c r="F30" s="43">
        <f ca="1">COUNTIFS('[1]Appendix 1'!$F:$F,$A30,'[1]Appendix 1'!$A:$A,F$1)</f>
        <v>0</v>
      </c>
      <c r="G30" s="43">
        <f ca="1">COUNTIFS('[1]Appendix 1'!$F:$F,$A30,'[1]Appendix 1'!$A:$A,G$1)</f>
        <v>0</v>
      </c>
      <c r="H30" s="43">
        <f ca="1">COUNTIFS('[1]Appendix 1'!$F:$F,$A30,'[1]Appendix 1'!$A:$A,H$1)</f>
        <v>0</v>
      </c>
      <c r="I30" s="43">
        <f ca="1">COUNTIFS('[1]Appendix 1'!$F:$F,$A30,'[1]Appendix 1'!$A:$A,I$1)</f>
        <v>0</v>
      </c>
      <c r="J30" s="43">
        <f ca="1">COUNTIFS('[1]Appendix 1'!$F:$F,$A30,'[1]Appendix 1'!$A:$A,J$1)</f>
        <v>0</v>
      </c>
      <c r="K30" s="43">
        <f ca="1">COUNTIFS('[1]Appendix 1'!$F:$F,$A30,'[1]Appendix 1'!$A:$A,K$1)</f>
        <v>0</v>
      </c>
      <c r="L30" s="43">
        <f ca="1">COUNTIFS('[1]Appendix 1'!$F:$F,$A30,'[1]Appendix 1'!$A:$A,L$1)</f>
        <v>0</v>
      </c>
      <c r="M30" s="43">
        <f ca="1">COUNTIFS('[1]Appendix 1'!$F:$F,$A30,'[1]Appendix 1'!$A:$A,M$1)</f>
        <v>0</v>
      </c>
      <c r="N30" s="43">
        <f ca="1">COUNTIFS('[1]Appendix 1'!$F:$F,$A30,'[1]Appendix 1'!$A:$A,N$1)</f>
        <v>0</v>
      </c>
      <c r="O30" s="43">
        <f ca="1">COUNTIFS('[1]Appendix 1'!$F:$F,$A30,'[1]Appendix 1'!$A:$A,O$1)</f>
        <v>0</v>
      </c>
      <c r="P30" s="43">
        <f ca="1">COUNTIFS('[1]Appendix 1'!$F:$F,$A30,'[1]Appendix 1'!$A:$A,P$1)</f>
        <v>0</v>
      </c>
      <c r="Q30" s="43">
        <f ca="1">COUNTIFS('[1]Appendix 1'!$F:$F,$A30,'[1]Appendix 1'!$A:$A,Q$1)</f>
        <v>0</v>
      </c>
      <c r="R30" s="43">
        <f ca="1">COUNTIFS('[1]Appendix 1'!$F:$F,$A30,'[1]Appendix 1'!$A:$A,R$1)</f>
        <v>0</v>
      </c>
      <c r="S30" s="43">
        <f ca="1">COUNTIFS('[1]Appendix 1'!$F:$F,$A30,'[1]Appendix 1'!$A:$A,S$1)</f>
        <v>0</v>
      </c>
      <c r="T30" s="43">
        <f ca="1">COUNTIFS('[1]Appendix 1'!$F:$F,$A30,'[1]Appendix 1'!$A:$A,T$1)</f>
        <v>0</v>
      </c>
      <c r="U30" s="43">
        <f ca="1">COUNTIFS('[1]Appendix 1'!$F:$F,$A30,'[1]Appendix 1'!$A:$A,U$1)</f>
        <v>1</v>
      </c>
      <c r="V30" s="43">
        <f ca="1">COUNTIFS('[1]Appendix 1'!$F:$F,$A30,'[1]Appendix 1'!$A:$A,V$1)</f>
        <v>1</v>
      </c>
      <c r="W30" s="43">
        <f ca="1">COUNTIFS('[1]Appendix 1'!$F:$F,$A30,'[1]Appendix 1'!$A:$A,W$1)</f>
        <v>1</v>
      </c>
      <c r="X30" s="43">
        <f ca="1">COUNTIFS('[1]Appendix 1'!$F:$F,$A30,'[1]Appendix 1'!$A:$A,X$1)</f>
        <v>0</v>
      </c>
      <c r="Y30" s="43">
        <f ca="1">COUNTIFS('[1]Appendix 1'!$F:$F,$A30,'[1]Appendix 1'!$A:$A,Y$1)</f>
        <v>0</v>
      </c>
      <c r="Z30" s="43">
        <f ca="1">COUNTIFS('[1]Appendix 1'!$F:$F,$A30,'[1]Appendix 1'!$A:$A,Z$1)</f>
        <v>0</v>
      </c>
      <c r="AA30" s="43">
        <f ca="1">COUNTIFS('[1]Appendix 1'!$F:$F,$A30,'[1]Appendix 1'!$A:$A,AA$1)</f>
        <v>0</v>
      </c>
      <c r="AB30" s="43">
        <f ca="1">COUNTIFS('[1]Appendix 1'!$F:$F,$A30,'[1]Appendix 1'!$A:$A,AB$1)</f>
        <v>0</v>
      </c>
      <c r="AC30" s="43"/>
      <c r="AD30" s="43"/>
      <c r="AI30" s="43" t="e">
        <f t="shared" ca="1" si="1"/>
        <v>#NAME?</v>
      </c>
      <c r="AJ30" s="43" t="e">
        <f t="shared" ca="1" si="2"/>
        <v>#NAME?</v>
      </c>
      <c r="AK30" s="43" t="e">
        <f t="shared" ca="1" si="3"/>
        <v>#NAME?</v>
      </c>
      <c r="AL30" s="43">
        <v>2017</v>
      </c>
      <c r="AO30" s="43">
        <v>1</v>
      </c>
      <c r="AP30" s="43">
        <f t="shared" ref="AP30:AU32" ca="1" si="8">W30</f>
        <v>1</v>
      </c>
      <c r="AQ30" s="43">
        <f t="shared" ca="1" si="8"/>
        <v>0</v>
      </c>
      <c r="AR30" s="43">
        <f t="shared" ca="1" si="8"/>
        <v>0</v>
      </c>
      <c r="AS30" s="43">
        <f t="shared" ca="1" si="8"/>
        <v>0</v>
      </c>
      <c r="AT30" s="43">
        <f t="shared" ca="1" si="8"/>
        <v>0</v>
      </c>
      <c r="AU30" s="43">
        <f t="shared" ca="1" si="8"/>
        <v>0</v>
      </c>
      <c r="AV30" s="43">
        <v>1</v>
      </c>
    </row>
    <row r="31" spans="1:48" x14ac:dyDescent="0.2">
      <c r="A31" s="43" t="str">
        <f ca="1">IFERROR(__xludf.DUMMYFUNCTION("""COMPUTED_VALUE"""),"CZECH")</f>
        <v>CZECH</v>
      </c>
      <c r="B31" s="43">
        <f t="shared" ca="1" si="0"/>
        <v>1</v>
      </c>
      <c r="C31" s="43">
        <f ca="1">COUNTIFS('[1]Appendix 1'!$F:$F,$A31,'[1]Appendix 1'!$A:$A,C$1)</f>
        <v>0</v>
      </c>
      <c r="D31" s="43">
        <f ca="1">COUNTIFS('[1]Appendix 1'!$F:$F,$A31,'[1]Appendix 1'!$A:$A,D$1)</f>
        <v>0</v>
      </c>
      <c r="E31" s="43">
        <f ca="1">COUNTIFS('[1]Appendix 1'!$F:$F,$A31,'[1]Appendix 1'!$A:$A,E$1)</f>
        <v>0</v>
      </c>
      <c r="F31" s="43">
        <f ca="1">COUNTIFS('[1]Appendix 1'!$F:$F,$A31,'[1]Appendix 1'!$A:$A,F$1)</f>
        <v>0</v>
      </c>
      <c r="G31" s="43">
        <f ca="1">COUNTIFS('[1]Appendix 1'!$F:$F,$A31,'[1]Appendix 1'!$A:$A,G$1)</f>
        <v>0</v>
      </c>
      <c r="H31" s="43">
        <f ca="1">COUNTIFS('[1]Appendix 1'!$F:$F,$A31,'[1]Appendix 1'!$A:$A,H$1)</f>
        <v>0</v>
      </c>
      <c r="I31" s="43">
        <f ca="1">COUNTIFS('[1]Appendix 1'!$F:$F,$A31,'[1]Appendix 1'!$A:$A,I$1)</f>
        <v>0</v>
      </c>
      <c r="J31" s="43">
        <f ca="1">COUNTIFS('[1]Appendix 1'!$F:$F,$A31,'[1]Appendix 1'!$A:$A,J$1)</f>
        <v>0</v>
      </c>
      <c r="K31" s="43">
        <f ca="1">COUNTIFS('[1]Appendix 1'!$F:$F,$A31,'[1]Appendix 1'!$A:$A,K$1)</f>
        <v>0</v>
      </c>
      <c r="L31" s="43">
        <f ca="1">COUNTIFS('[1]Appendix 1'!$F:$F,$A31,'[1]Appendix 1'!$A:$A,L$1)</f>
        <v>0</v>
      </c>
      <c r="M31" s="43">
        <f ca="1">COUNTIFS('[1]Appendix 1'!$F:$F,$A31,'[1]Appendix 1'!$A:$A,M$1)</f>
        <v>0</v>
      </c>
      <c r="N31" s="43">
        <f ca="1">COUNTIFS('[1]Appendix 1'!$F:$F,$A31,'[1]Appendix 1'!$A:$A,N$1)</f>
        <v>0</v>
      </c>
      <c r="O31" s="43">
        <f ca="1">COUNTIFS('[1]Appendix 1'!$F:$F,$A31,'[1]Appendix 1'!$A:$A,O$1)</f>
        <v>0</v>
      </c>
      <c r="P31" s="43">
        <f ca="1">COUNTIFS('[1]Appendix 1'!$F:$F,$A31,'[1]Appendix 1'!$A:$A,P$1)</f>
        <v>0</v>
      </c>
      <c r="Q31" s="43">
        <f ca="1">COUNTIFS('[1]Appendix 1'!$F:$F,$A31,'[1]Appendix 1'!$A:$A,Q$1)</f>
        <v>0</v>
      </c>
      <c r="R31" s="43">
        <f ca="1">COUNTIFS('[1]Appendix 1'!$F:$F,$A31,'[1]Appendix 1'!$A:$A,R$1)</f>
        <v>0</v>
      </c>
      <c r="S31" s="43">
        <f ca="1">COUNTIFS('[1]Appendix 1'!$F:$F,$A31,'[1]Appendix 1'!$A:$A,S$1)</f>
        <v>0</v>
      </c>
      <c r="T31" s="43">
        <f ca="1">COUNTIFS('[1]Appendix 1'!$F:$F,$A31,'[1]Appendix 1'!$A:$A,T$1)</f>
        <v>0</v>
      </c>
      <c r="U31" s="43">
        <f ca="1">COUNTIFS('[1]Appendix 1'!$F:$F,$A31,'[1]Appendix 1'!$A:$A,U$1)</f>
        <v>0</v>
      </c>
      <c r="V31" s="43">
        <f ca="1">COUNTIFS('[1]Appendix 1'!$F:$F,$A31,'[1]Appendix 1'!$A:$A,V$1)</f>
        <v>0</v>
      </c>
      <c r="W31" s="43">
        <f ca="1">COUNTIFS('[1]Appendix 1'!$F:$F,$A31,'[1]Appendix 1'!$A:$A,W$1)</f>
        <v>0</v>
      </c>
      <c r="X31" s="43">
        <f ca="1">COUNTIFS('[1]Appendix 1'!$F:$F,$A31,'[1]Appendix 1'!$A:$A,X$1)</f>
        <v>0</v>
      </c>
      <c r="Y31" s="43">
        <f ca="1">COUNTIFS('[1]Appendix 1'!$F:$F,$A31,'[1]Appendix 1'!$A:$A,Y$1)</f>
        <v>0</v>
      </c>
      <c r="Z31" s="43">
        <f ca="1">COUNTIFS('[1]Appendix 1'!$F:$F,$A31,'[1]Appendix 1'!$A:$A,Z$1)</f>
        <v>0</v>
      </c>
      <c r="AA31" s="43">
        <f ca="1">COUNTIFS('[1]Appendix 1'!$F:$F,$A31,'[1]Appendix 1'!$A:$A,AA$1)</f>
        <v>0</v>
      </c>
      <c r="AB31" s="43">
        <f ca="1">COUNTIFS('[1]Appendix 1'!$F:$F,$A31,'[1]Appendix 1'!$A:$A,AB$1)</f>
        <v>1</v>
      </c>
      <c r="AC31" s="43"/>
      <c r="AI31" s="43" t="e">
        <f t="shared" ca="1" si="1"/>
        <v>#NAME?</v>
      </c>
      <c r="AJ31" s="43" t="e">
        <f t="shared" ca="1" si="2"/>
        <v>#NAME?</v>
      </c>
      <c r="AK31" s="43" t="e">
        <f t="shared" ca="1" si="3"/>
        <v>#NAME?</v>
      </c>
      <c r="AL31" s="43">
        <v>2024</v>
      </c>
      <c r="AO31" s="43">
        <v>1</v>
      </c>
      <c r="AP31" s="43">
        <f t="shared" ca="1" si="8"/>
        <v>0</v>
      </c>
      <c r="AQ31" s="43">
        <f t="shared" ca="1" si="8"/>
        <v>0</v>
      </c>
      <c r="AR31" s="43">
        <f t="shared" ca="1" si="8"/>
        <v>0</v>
      </c>
      <c r="AS31" s="43">
        <f t="shared" ca="1" si="8"/>
        <v>0</v>
      </c>
      <c r="AT31" s="43">
        <f t="shared" ca="1" si="8"/>
        <v>0</v>
      </c>
      <c r="AU31" s="43">
        <f t="shared" ca="1" si="8"/>
        <v>1</v>
      </c>
      <c r="AV31" s="43">
        <v>1</v>
      </c>
    </row>
    <row r="32" spans="1:48" x14ac:dyDescent="0.2">
      <c r="A32" s="43" t="str">
        <f ca="1">IFERROR(__xludf.DUMMYFUNCTION("""COMPUTED_VALUE"""),"DENMARK")</f>
        <v>DENMARK</v>
      </c>
      <c r="B32" s="43">
        <f t="shared" ca="1" si="0"/>
        <v>4</v>
      </c>
      <c r="C32" s="43">
        <f ca="1">COUNTIFS('[1]Appendix 1'!$F:$F,$A32,'[1]Appendix 1'!$A:$A,C$1)</f>
        <v>0</v>
      </c>
      <c r="D32" s="43">
        <f ca="1">COUNTIFS('[1]Appendix 1'!$F:$F,$A32,'[1]Appendix 1'!$A:$A,D$1)</f>
        <v>0</v>
      </c>
      <c r="E32" s="43">
        <f ca="1">COUNTIFS('[1]Appendix 1'!$F:$F,$A32,'[1]Appendix 1'!$A:$A,E$1)</f>
        <v>1</v>
      </c>
      <c r="F32" s="43">
        <f ca="1">COUNTIFS('[1]Appendix 1'!$F:$F,$A32,'[1]Appendix 1'!$A:$A,F$1)</f>
        <v>0</v>
      </c>
      <c r="G32" s="43">
        <f ca="1">COUNTIFS('[1]Appendix 1'!$F:$F,$A32,'[1]Appendix 1'!$A:$A,G$1)</f>
        <v>0</v>
      </c>
      <c r="H32" s="43">
        <f ca="1">COUNTIFS('[1]Appendix 1'!$F:$F,$A32,'[1]Appendix 1'!$A:$A,H$1)</f>
        <v>0</v>
      </c>
      <c r="I32" s="43">
        <f ca="1">COUNTIFS('[1]Appendix 1'!$F:$F,$A32,'[1]Appendix 1'!$A:$A,I$1)</f>
        <v>0</v>
      </c>
      <c r="J32" s="43">
        <f ca="1">COUNTIFS('[1]Appendix 1'!$F:$F,$A32,'[1]Appendix 1'!$A:$A,J$1)</f>
        <v>0</v>
      </c>
      <c r="K32" s="43">
        <f ca="1">COUNTIFS('[1]Appendix 1'!$F:$F,$A32,'[1]Appendix 1'!$A:$A,K$1)</f>
        <v>0</v>
      </c>
      <c r="L32" s="43">
        <f ca="1">COUNTIFS('[1]Appendix 1'!$F:$F,$A32,'[1]Appendix 1'!$A:$A,L$1)</f>
        <v>0</v>
      </c>
      <c r="M32" s="43">
        <f ca="1">COUNTIFS('[1]Appendix 1'!$F:$F,$A32,'[1]Appendix 1'!$A:$A,M$1)</f>
        <v>0</v>
      </c>
      <c r="N32" s="43">
        <f ca="1">COUNTIFS('[1]Appendix 1'!$F:$F,$A32,'[1]Appendix 1'!$A:$A,N$1)</f>
        <v>0</v>
      </c>
      <c r="O32" s="43">
        <f ca="1">COUNTIFS('[1]Appendix 1'!$F:$F,$A32,'[1]Appendix 1'!$A:$A,O$1)</f>
        <v>0</v>
      </c>
      <c r="P32" s="43">
        <f ca="1">COUNTIFS('[1]Appendix 1'!$F:$F,$A32,'[1]Appendix 1'!$A:$A,P$1)</f>
        <v>0</v>
      </c>
      <c r="Q32" s="43">
        <f ca="1">COUNTIFS('[1]Appendix 1'!$F:$F,$A32,'[1]Appendix 1'!$A:$A,Q$1)</f>
        <v>0</v>
      </c>
      <c r="R32" s="43">
        <f ca="1">COUNTIFS('[1]Appendix 1'!$F:$F,$A32,'[1]Appendix 1'!$A:$A,R$1)</f>
        <v>0</v>
      </c>
      <c r="S32" s="43">
        <f ca="1">COUNTIFS('[1]Appendix 1'!$F:$F,$A32,'[1]Appendix 1'!$A:$A,S$1)</f>
        <v>0</v>
      </c>
      <c r="T32" s="43">
        <f ca="1">COUNTIFS('[1]Appendix 1'!$F:$F,$A32,'[1]Appendix 1'!$A:$A,T$1)</f>
        <v>0</v>
      </c>
      <c r="U32" s="43">
        <f ca="1">COUNTIFS('[1]Appendix 1'!$F:$F,$A32,'[1]Appendix 1'!$A:$A,U$1)</f>
        <v>2</v>
      </c>
      <c r="V32" s="43">
        <f ca="1">COUNTIFS('[1]Appendix 1'!$F:$F,$A32,'[1]Appendix 1'!$A:$A,V$1)</f>
        <v>0</v>
      </c>
      <c r="W32" s="43">
        <f ca="1">COUNTIFS('[1]Appendix 1'!$F:$F,$A32,'[1]Appendix 1'!$A:$A,W$1)</f>
        <v>0</v>
      </c>
      <c r="X32" s="43">
        <f ca="1">COUNTIFS('[1]Appendix 1'!$F:$F,$A32,'[1]Appendix 1'!$A:$A,X$1)</f>
        <v>1</v>
      </c>
      <c r="Y32" s="43">
        <f ca="1">COUNTIFS('[1]Appendix 1'!$F:$F,$A32,'[1]Appendix 1'!$A:$A,Y$1)</f>
        <v>0</v>
      </c>
      <c r="Z32" s="43">
        <f ca="1">COUNTIFS('[1]Appendix 1'!$F:$F,$A32,'[1]Appendix 1'!$A:$A,Z$1)</f>
        <v>0</v>
      </c>
      <c r="AA32" s="43">
        <f ca="1">COUNTIFS('[1]Appendix 1'!$F:$F,$A32,'[1]Appendix 1'!$A:$A,AA$1)</f>
        <v>0</v>
      </c>
      <c r="AB32" s="43">
        <f ca="1">COUNTIFS('[1]Appendix 1'!$F:$F,$A32,'[1]Appendix 1'!$A:$A,AB$1)</f>
        <v>0</v>
      </c>
      <c r="AC32" s="43"/>
      <c r="AD32" s="43"/>
      <c r="AE32" s="43"/>
      <c r="AF32" s="43"/>
      <c r="AI32" s="43" t="e">
        <f t="shared" ca="1" si="1"/>
        <v>#NAME?</v>
      </c>
      <c r="AJ32" s="43" t="e">
        <f t="shared" ca="1" si="2"/>
        <v>#NAME?</v>
      </c>
      <c r="AK32" s="43" t="e">
        <f t="shared" ca="1" si="3"/>
        <v>#NAME?</v>
      </c>
      <c r="AL32" s="43">
        <v>2017</v>
      </c>
      <c r="AO32" s="43">
        <v>1</v>
      </c>
      <c r="AP32" s="43">
        <f t="shared" ca="1" si="8"/>
        <v>0</v>
      </c>
      <c r="AQ32" s="43">
        <f t="shared" ca="1" si="8"/>
        <v>1</v>
      </c>
      <c r="AR32" s="43">
        <f t="shared" ca="1" si="8"/>
        <v>0</v>
      </c>
      <c r="AS32" s="43">
        <f t="shared" ca="1" si="8"/>
        <v>0</v>
      </c>
      <c r="AT32" s="43">
        <f t="shared" ca="1" si="8"/>
        <v>0</v>
      </c>
      <c r="AU32" s="43">
        <f t="shared" ca="1" si="8"/>
        <v>0</v>
      </c>
      <c r="AV32" s="43">
        <v>1</v>
      </c>
    </row>
    <row r="33" spans="1:48" x14ac:dyDescent="0.2">
      <c r="A33" s="43" t="str">
        <f ca="1">IFERROR(__xludf.DUMMYFUNCTION("""COMPUTED_VALUE"""),"DOMINICAN REPUBLIC")</f>
        <v>DOMINICAN REPUBLIC</v>
      </c>
      <c r="B33" s="43">
        <f t="shared" ca="1" si="0"/>
        <v>1</v>
      </c>
      <c r="C33" s="43">
        <f ca="1">COUNTIFS('[1]Appendix 1'!$F:$F,$A33,'[1]Appendix 1'!$A:$A,C$1)</f>
        <v>0</v>
      </c>
      <c r="D33" s="43">
        <f ca="1">COUNTIFS('[1]Appendix 1'!$F:$F,$A33,'[1]Appendix 1'!$A:$A,D$1)</f>
        <v>0</v>
      </c>
      <c r="E33" s="43">
        <f ca="1">COUNTIFS('[1]Appendix 1'!$F:$F,$A33,'[1]Appendix 1'!$A:$A,E$1)</f>
        <v>0</v>
      </c>
      <c r="F33" s="43">
        <f ca="1">COUNTIFS('[1]Appendix 1'!$F:$F,$A33,'[1]Appendix 1'!$A:$A,F$1)</f>
        <v>1</v>
      </c>
      <c r="G33" s="43">
        <f ca="1">COUNTIFS('[1]Appendix 1'!$F:$F,$A33,'[1]Appendix 1'!$A:$A,G$1)</f>
        <v>0</v>
      </c>
      <c r="H33" s="43">
        <f ca="1">COUNTIFS('[1]Appendix 1'!$F:$F,$A33,'[1]Appendix 1'!$A:$A,H$1)</f>
        <v>0</v>
      </c>
      <c r="I33" s="43">
        <f ca="1">COUNTIFS('[1]Appendix 1'!$F:$F,$A33,'[1]Appendix 1'!$A:$A,I$1)</f>
        <v>0</v>
      </c>
      <c r="J33" s="43">
        <f ca="1">COUNTIFS('[1]Appendix 1'!$F:$F,$A33,'[1]Appendix 1'!$A:$A,J$1)</f>
        <v>0</v>
      </c>
      <c r="K33" s="43">
        <f ca="1">COUNTIFS('[1]Appendix 1'!$F:$F,$A33,'[1]Appendix 1'!$A:$A,K$1)</f>
        <v>0</v>
      </c>
      <c r="L33" s="43">
        <f ca="1">COUNTIFS('[1]Appendix 1'!$F:$F,$A33,'[1]Appendix 1'!$A:$A,L$1)</f>
        <v>0</v>
      </c>
      <c r="M33" s="43">
        <f ca="1">COUNTIFS('[1]Appendix 1'!$F:$F,$A33,'[1]Appendix 1'!$A:$A,M$1)</f>
        <v>0</v>
      </c>
      <c r="N33" s="43">
        <f ca="1">COUNTIFS('[1]Appendix 1'!$F:$F,$A33,'[1]Appendix 1'!$A:$A,N$1)</f>
        <v>0</v>
      </c>
      <c r="O33" s="43">
        <f ca="1">COUNTIFS('[1]Appendix 1'!$F:$F,$A33,'[1]Appendix 1'!$A:$A,O$1)</f>
        <v>0</v>
      </c>
      <c r="P33" s="43">
        <f ca="1">COUNTIFS('[1]Appendix 1'!$F:$F,$A33,'[1]Appendix 1'!$A:$A,P$1)</f>
        <v>0</v>
      </c>
      <c r="Q33" s="43">
        <f ca="1">COUNTIFS('[1]Appendix 1'!$F:$F,$A33,'[1]Appendix 1'!$A:$A,Q$1)</f>
        <v>0</v>
      </c>
      <c r="R33" s="43">
        <f ca="1">COUNTIFS('[1]Appendix 1'!$F:$F,$A33,'[1]Appendix 1'!$A:$A,R$1)</f>
        <v>0</v>
      </c>
      <c r="S33" s="43">
        <f ca="1">COUNTIFS('[1]Appendix 1'!$F:$F,$A33,'[1]Appendix 1'!$A:$A,S$1)</f>
        <v>0</v>
      </c>
      <c r="T33" s="43">
        <f ca="1">COUNTIFS('[1]Appendix 1'!$F:$F,$A33,'[1]Appendix 1'!$A:$A,T$1)</f>
        <v>0</v>
      </c>
      <c r="U33" s="43">
        <f ca="1">COUNTIFS('[1]Appendix 1'!$F:$F,$A33,'[1]Appendix 1'!$A:$A,U$1)</f>
        <v>0</v>
      </c>
      <c r="V33" s="43">
        <f ca="1">COUNTIFS('[1]Appendix 1'!$F:$F,$A33,'[1]Appendix 1'!$A:$A,V$1)</f>
        <v>0</v>
      </c>
      <c r="W33" s="43">
        <f ca="1">COUNTIFS('[1]Appendix 1'!$F:$F,$A33,'[1]Appendix 1'!$A:$A,W$1)</f>
        <v>0</v>
      </c>
      <c r="X33" s="43">
        <f ca="1">COUNTIFS('[1]Appendix 1'!$F:$F,$A33,'[1]Appendix 1'!$A:$A,X$1)</f>
        <v>0</v>
      </c>
      <c r="Y33" s="43">
        <f ca="1">COUNTIFS('[1]Appendix 1'!$F:$F,$A33,'[1]Appendix 1'!$A:$A,Y$1)</f>
        <v>0</v>
      </c>
      <c r="Z33" s="43">
        <f ca="1">COUNTIFS('[1]Appendix 1'!$F:$F,$A33,'[1]Appendix 1'!$A:$A,Z$1)</f>
        <v>0</v>
      </c>
      <c r="AA33" s="43">
        <f ca="1">COUNTIFS('[1]Appendix 1'!$F:$F,$A33,'[1]Appendix 1'!$A:$A,AA$1)</f>
        <v>0</v>
      </c>
      <c r="AB33" s="43">
        <f ca="1">COUNTIFS('[1]Appendix 1'!$F:$F,$A33,'[1]Appendix 1'!$A:$A,AB$1)</f>
        <v>0</v>
      </c>
      <c r="AC33" s="43"/>
      <c r="AD33" s="43"/>
      <c r="AI33" s="43" t="e">
        <f t="shared" ca="1" si="1"/>
        <v>#NAME?</v>
      </c>
      <c r="AJ33" s="43" t="e">
        <f t="shared" ca="1" si="2"/>
        <v>#NAME?</v>
      </c>
      <c r="AK33" s="43" t="e">
        <f t="shared" ca="1" si="3"/>
        <v>#NAME?</v>
      </c>
      <c r="AL33" s="43">
        <v>2025</v>
      </c>
    </row>
    <row r="34" spans="1:48" x14ac:dyDescent="0.2">
      <c r="A34" s="43" t="str">
        <f ca="1">IFERROR(__xludf.DUMMYFUNCTION("""COMPUTED_VALUE"""),"ECUADOR")</f>
        <v>ECUADOR</v>
      </c>
      <c r="B34" s="43">
        <f t="shared" ca="1" si="0"/>
        <v>3</v>
      </c>
      <c r="C34" s="43">
        <f ca="1">COUNTIFS('[1]Appendix 1'!$F:$F,$A34,'[1]Appendix 1'!$A:$A,C$1)</f>
        <v>0</v>
      </c>
      <c r="D34" s="43">
        <f ca="1">COUNTIFS('[1]Appendix 1'!$F:$F,$A34,'[1]Appendix 1'!$A:$A,D$1)</f>
        <v>0</v>
      </c>
      <c r="E34" s="43">
        <f ca="1">COUNTIFS('[1]Appendix 1'!$F:$F,$A34,'[1]Appendix 1'!$A:$A,E$1)</f>
        <v>0</v>
      </c>
      <c r="F34" s="43">
        <f ca="1">COUNTIFS('[1]Appendix 1'!$F:$F,$A34,'[1]Appendix 1'!$A:$A,F$1)</f>
        <v>0</v>
      </c>
      <c r="G34" s="43">
        <f ca="1">COUNTIFS('[1]Appendix 1'!$F:$F,$A34,'[1]Appendix 1'!$A:$A,G$1)</f>
        <v>0</v>
      </c>
      <c r="H34" s="43">
        <f ca="1">COUNTIFS('[1]Appendix 1'!$F:$F,$A34,'[1]Appendix 1'!$A:$A,H$1)</f>
        <v>0</v>
      </c>
      <c r="I34" s="43">
        <f ca="1">COUNTIFS('[1]Appendix 1'!$F:$F,$A34,'[1]Appendix 1'!$A:$A,I$1)</f>
        <v>0</v>
      </c>
      <c r="J34" s="43">
        <f ca="1">COUNTIFS('[1]Appendix 1'!$F:$F,$A34,'[1]Appendix 1'!$A:$A,J$1)</f>
        <v>0</v>
      </c>
      <c r="K34" s="43">
        <f ca="1">COUNTIFS('[1]Appendix 1'!$F:$F,$A34,'[1]Appendix 1'!$A:$A,K$1)</f>
        <v>0</v>
      </c>
      <c r="L34" s="43">
        <f ca="1">COUNTIFS('[1]Appendix 1'!$F:$F,$A34,'[1]Appendix 1'!$A:$A,L$1)</f>
        <v>0</v>
      </c>
      <c r="M34" s="43">
        <f ca="1">COUNTIFS('[1]Appendix 1'!$F:$F,$A34,'[1]Appendix 1'!$A:$A,M$1)</f>
        <v>0</v>
      </c>
      <c r="N34" s="43">
        <f ca="1">COUNTIFS('[1]Appendix 1'!$F:$F,$A34,'[1]Appendix 1'!$A:$A,N$1)</f>
        <v>0</v>
      </c>
      <c r="O34" s="43">
        <f ca="1">COUNTIFS('[1]Appendix 1'!$F:$F,$A34,'[1]Appendix 1'!$A:$A,O$1)</f>
        <v>0</v>
      </c>
      <c r="P34" s="43">
        <f ca="1">COUNTIFS('[1]Appendix 1'!$F:$F,$A34,'[1]Appendix 1'!$A:$A,P$1)</f>
        <v>0</v>
      </c>
      <c r="Q34" s="43">
        <f ca="1">COUNTIFS('[1]Appendix 1'!$F:$F,$A34,'[1]Appendix 1'!$A:$A,Q$1)</f>
        <v>0</v>
      </c>
      <c r="R34" s="43">
        <f ca="1">COUNTIFS('[1]Appendix 1'!$F:$F,$A34,'[1]Appendix 1'!$A:$A,R$1)</f>
        <v>0</v>
      </c>
      <c r="S34" s="43">
        <f ca="1">COUNTIFS('[1]Appendix 1'!$F:$F,$A34,'[1]Appendix 1'!$A:$A,S$1)</f>
        <v>0</v>
      </c>
      <c r="T34" s="43">
        <f ca="1">COUNTIFS('[1]Appendix 1'!$F:$F,$A34,'[1]Appendix 1'!$A:$A,T$1)</f>
        <v>1</v>
      </c>
      <c r="U34" s="43">
        <f ca="1">COUNTIFS('[1]Appendix 1'!$F:$F,$A34,'[1]Appendix 1'!$A:$A,U$1)</f>
        <v>0</v>
      </c>
      <c r="V34" s="43">
        <f ca="1">COUNTIFS('[1]Appendix 1'!$F:$F,$A34,'[1]Appendix 1'!$A:$A,V$1)</f>
        <v>0</v>
      </c>
      <c r="W34" s="43">
        <f ca="1">COUNTIFS('[1]Appendix 1'!$F:$F,$A34,'[1]Appendix 1'!$A:$A,W$1)</f>
        <v>2</v>
      </c>
      <c r="X34" s="43">
        <f ca="1">COUNTIFS('[1]Appendix 1'!$F:$F,$A34,'[1]Appendix 1'!$A:$A,X$1)</f>
        <v>0</v>
      </c>
      <c r="Y34" s="43">
        <f ca="1">COUNTIFS('[1]Appendix 1'!$F:$F,$A34,'[1]Appendix 1'!$A:$A,Y$1)</f>
        <v>0</v>
      </c>
      <c r="Z34" s="43">
        <f ca="1">COUNTIFS('[1]Appendix 1'!$F:$F,$A34,'[1]Appendix 1'!$A:$A,Z$1)</f>
        <v>0</v>
      </c>
      <c r="AA34" s="43">
        <f ca="1">COUNTIFS('[1]Appendix 1'!$F:$F,$A34,'[1]Appendix 1'!$A:$A,AA$1)</f>
        <v>0</v>
      </c>
      <c r="AB34" s="43">
        <f ca="1">COUNTIFS('[1]Appendix 1'!$F:$F,$A34,'[1]Appendix 1'!$A:$A,AB$1)</f>
        <v>0</v>
      </c>
      <c r="AC34" s="43"/>
      <c r="AD34" s="43"/>
      <c r="AE34" s="43"/>
      <c r="AI34" s="43" t="e">
        <f t="shared" ca="1" si="1"/>
        <v>#NAME?</v>
      </c>
      <c r="AJ34" s="43" t="e">
        <f t="shared" ca="1" si="2"/>
        <v>#NAME?</v>
      </c>
      <c r="AK34" s="43" t="e">
        <f t="shared" ca="1" si="3"/>
        <v>#NAME?</v>
      </c>
      <c r="AL34" s="43">
        <v>2016</v>
      </c>
    </row>
    <row r="35" spans="1:48" x14ac:dyDescent="0.2">
      <c r="A35" s="43" t="str">
        <f ca="1">IFERROR(__xludf.DUMMYFUNCTION("""COMPUTED_VALUE"""),"FRANCE")</f>
        <v>FRANCE</v>
      </c>
      <c r="B35" s="43">
        <f t="shared" ca="1" si="0"/>
        <v>5</v>
      </c>
      <c r="C35" s="43">
        <f ca="1">COUNTIFS('[1]Appendix 1'!$F:$F,$A35,'[1]Appendix 1'!$A:$A,C$1)</f>
        <v>2</v>
      </c>
      <c r="D35" s="43">
        <f ca="1">COUNTIFS('[1]Appendix 1'!$F:$F,$A35,'[1]Appendix 1'!$A:$A,D$1)</f>
        <v>0</v>
      </c>
      <c r="E35" s="43">
        <f ca="1">COUNTIFS('[1]Appendix 1'!$F:$F,$A35,'[1]Appendix 1'!$A:$A,E$1)</f>
        <v>0</v>
      </c>
      <c r="F35" s="43">
        <f ca="1">COUNTIFS('[1]Appendix 1'!$F:$F,$A35,'[1]Appendix 1'!$A:$A,F$1)</f>
        <v>0</v>
      </c>
      <c r="G35" s="43">
        <f ca="1">COUNTIFS('[1]Appendix 1'!$F:$F,$A35,'[1]Appendix 1'!$A:$A,G$1)</f>
        <v>0</v>
      </c>
      <c r="H35" s="43">
        <f ca="1">COUNTIFS('[1]Appendix 1'!$F:$F,$A35,'[1]Appendix 1'!$A:$A,H$1)</f>
        <v>0</v>
      </c>
      <c r="I35" s="43">
        <f ca="1">COUNTIFS('[1]Appendix 1'!$F:$F,$A35,'[1]Appendix 1'!$A:$A,I$1)</f>
        <v>0</v>
      </c>
      <c r="J35" s="43">
        <f ca="1">COUNTIFS('[1]Appendix 1'!$F:$F,$A35,'[1]Appendix 1'!$A:$A,J$1)</f>
        <v>1</v>
      </c>
      <c r="K35" s="43">
        <f ca="1">COUNTIFS('[1]Appendix 1'!$F:$F,$A35,'[1]Appendix 1'!$A:$A,K$1)</f>
        <v>0</v>
      </c>
      <c r="L35" s="43">
        <f ca="1">COUNTIFS('[1]Appendix 1'!$F:$F,$A35,'[1]Appendix 1'!$A:$A,L$1)</f>
        <v>0</v>
      </c>
      <c r="M35" s="43">
        <f ca="1">COUNTIFS('[1]Appendix 1'!$F:$F,$A35,'[1]Appendix 1'!$A:$A,M$1)</f>
        <v>0</v>
      </c>
      <c r="N35" s="43">
        <f ca="1">COUNTIFS('[1]Appendix 1'!$F:$F,$A35,'[1]Appendix 1'!$A:$A,N$1)</f>
        <v>1</v>
      </c>
      <c r="O35" s="43">
        <f ca="1">COUNTIFS('[1]Appendix 1'!$F:$F,$A35,'[1]Appendix 1'!$A:$A,O$1)</f>
        <v>0</v>
      </c>
      <c r="P35" s="43">
        <f ca="1">COUNTIFS('[1]Appendix 1'!$F:$F,$A35,'[1]Appendix 1'!$A:$A,P$1)</f>
        <v>0</v>
      </c>
      <c r="Q35" s="43">
        <f ca="1">COUNTIFS('[1]Appendix 1'!$F:$F,$A35,'[1]Appendix 1'!$A:$A,Q$1)</f>
        <v>0</v>
      </c>
      <c r="R35" s="43">
        <f ca="1">COUNTIFS('[1]Appendix 1'!$F:$F,$A35,'[1]Appendix 1'!$A:$A,R$1)</f>
        <v>0</v>
      </c>
      <c r="S35" s="43">
        <f ca="1">COUNTIFS('[1]Appendix 1'!$F:$F,$A35,'[1]Appendix 1'!$A:$A,S$1)</f>
        <v>1</v>
      </c>
      <c r="T35" s="43">
        <f ca="1">COUNTIFS('[1]Appendix 1'!$F:$F,$A35,'[1]Appendix 1'!$A:$A,T$1)</f>
        <v>0</v>
      </c>
      <c r="U35" s="43">
        <f ca="1">COUNTIFS('[1]Appendix 1'!$F:$F,$A35,'[1]Appendix 1'!$A:$A,U$1)</f>
        <v>0</v>
      </c>
      <c r="V35" s="43">
        <f ca="1">COUNTIFS('[1]Appendix 1'!$F:$F,$A35,'[1]Appendix 1'!$A:$A,V$1)</f>
        <v>0</v>
      </c>
      <c r="W35" s="43">
        <f ca="1">COUNTIFS('[1]Appendix 1'!$F:$F,$A35,'[1]Appendix 1'!$A:$A,W$1)</f>
        <v>0</v>
      </c>
      <c r="X35" s="43">
        <f ca="1">COUNTIFS('[1]Appendix 1'!$F:$F,$A35,'[1]Appendix 1'!$A:$A,X$1)</f>
        <v>0</v>
      </c>
      <c r="Y35" s="43">
        <f ca="1">COUNTIFS('[1]Appendix 1'!$F:$F,$A35,'[1]Appendix 1'!$A:$A,Y$1)</f>
        <v>0</v>
      </c>
      <c r="Z35" s="43">
        <f ca="1">COUNTIFS('[1]Appendix 1'!$F:$F,$A35,'[1]Appendix 1'!$A:$A,Z$1)</f>
        <v>0</v>
      </c>
      <c r="AA35" s="43">
        <f ca="1">COUNTIFS('[1]Appendix 1'!$F:$F,$A35,'[1]Appendix 1'!$A:$A,AA$1)</f>
        <v>0</v>
      </c>
      <c r="AB35" s="43">
        <f ca="1">COUNTIFS('[1]Appendix 1'!$F:$F,$A35,'[1]Appendix 1'!$A:$A,AB$1)</f>
        <v>0</v>
      </c>
      <c r="AC35" s="43"/>
      <c r="AD35" s="43"/>
      <c r="AE35" s="43"/>
      <c r="AF35" s="43"/>
      <c r="AI35" s="43" t="e">
        <f t="shared" ca="1" si="1"/>
        <v>#NAME?</v>
      </c>
      <c r="AJ35" s="43" t="e">
        <f t="shared" ca="1" si="2"/>
        <v>#NAME?</v>
      </c>
      <c r="AK35" s="43" t="e">
        <f t="shared" ca="1" si="3"/>
        <v>#NAME?</v>
      </c>
      <c r="AL35" s="43">
        <v>2025</v>
      </c>
      <c r="AO35" s="43">
        <v>1</v>
      </c>
      <c r="AP35" s="43">
        <f t="shared" ref="AP35:AU35" ca="1" si="9">W35</f>
        <v>0</v>
      </c>
      <c r="AQ35" s="43">
        <f t="shared" ca="1" si="9"/>
        <v>0</v>
      </c>
      <c r="AR35" s="43">
        <f t="shared" ca="1" si="9"/>
        <v>0</v>
      </c>
      <c r="AS35" s="43">
        <f t="shared" ca="1" si="9"/>
        <v>0</v>
      </c>
      <c r="AT35" s="43">
        <f t="shared" ca="1" si="9"/>
        <v>0</v>
      </c>
      <c r="AU35" s="43">
        <f t="shared" ca="1" si="9"/>
        <v>0</v>
      </c>
    </row>
    <row r="36" spans="1:48" x14ac:dyDescent="0.2">
      <c r="A36" s="43" t="str">
        <f ca="1">IFERROR(__xludf.DUMMYFUNCTION("""COMPUTED_VALUE"""),"GAMBIA, THE")</f>
        <v>GAMBIA, THE</v>
      </c>
      <c r="B36" s="43">
        <f t="shared" ca="1" si="0"/>
        <v>2</v>
      </c>
      <c r="C36" s="43">
        <f ca="1">COUNTIFS('[1]Appendix 1'!$F:$F,$A36,'[1]Appendix 1'!$A:$A,C$1)</f>
        <v>0</v>
      </c>
      <c r="D36" s="43">
        <f ca="1">COUNTIFS('[1]Appendix 1'!$F:$F,$A36,'[1]Appendix 1'!$A:$A,D$1)</f>
        <v>0</v>
      </c>
      <c r="E36" s="43">
        <f ca="1">COUNTIFS('[1]Appendix 1'!$F:$F,$A36,'[1]Appendix 1'!$A:$A,E$1)</f>
        <v>0</v>
      </c>
      <c r="F36" s="43">
        <f ca="1">COUNTIFS('[1]Appendix 1'!$F:$F,$A36,'[1]Appendix 1'!$A:$A,F$1)</f>
        <v>0</v>
      </c>
      <c r="G36" s="43">
        <f ca="1">COUNTIFS('[1]Appendix 1'!$F:$F,$A36,'[1]Appendix 1'!$A:$A,G$1)</f>
        <v>0</v>
      </c>
      <c r="H36" s="43">
        <f ca="1">COUNTIFS('[1]Appendix 1'!$F:$F,$A36,'[1]Appendix 1'!$A:$A,H$1)</f>
        <v>0</v>
      </c>
      <c r="I36" s="43">
        <f ca="1">COUNTIFS('[1]Appendix 1'!$F:$F,$A36,'[1]Appendix 1'!$A:$A,I$1)</f>
        <v>0</v>
      </c>
      <c r="J36" s="43">
        <f ca="1">COUNTIFS('[1]Appendix 1'!$F:$F,$A36,'[1]Appendix 1'!$A:$A,J$1)</f>
        <v>0</v>
      </c>
      <c r="K36" s="43">
        <f ca="1">COUNTIFS('[1]Appendix 1'!$F:$F,$A36,'[1]Appendix 1'!$A:$A,K$1)</f>
        <v>0</v>
      </c>
      <c r="L36" s="43">
        <f ca="1">COUNTIFS('[1]Appendix 1'!$F:$F,$A36,'[1]Appendix 1'!$A:$A,L$1)</f>
        <v>0</v>
      </c>
      <c r="M36" s="43">
        <f ca="1">COUNTIFS('[1]Appendix 1'!$F:$F,$A36,'[1]Appendix 1'!$A:$A,M$1)</f>
        <v>0</v>
      </c>
      <c r="N36" s="43">
        <f ca="1">COUNTIFS('[1]Appendix 1'!$F:$F,$A36,'[1]Appendix 1'!$A:$A,N$1)</f>
        <v>0</v>
      </c>
      <c r="O36" s="43">
        <f ca="1">COUNTIFS('[1]Appendix 1'!$F:$F,$A36,'[1]Appendix 1'!$A:$A,O$1)</f>
        <v>0</v>
      </c>
      <c r="P36" s="43">
        <f ca="1">COUNTIFS('[1]Appendix 1'!$F:$F,$A36,'[1]Appendix 1'!$A:$A,P$1)</f>
        <v>0</v>
      </c>
      <c r="Q36" s="43">
        <f ca="1">COUNTIFS('[1]Appendix 1'!$F:$F,$A36,'[1]Appendix 1'!$A:$A,Q$1)</f>
        <v>0</v>
      </c>
      <c r="R36" s="43">
        <f ca="1">COUNTIFS('[1]Appendix 1'!$F:$F,$A36,'[1]Appendix 1'!$A:$A,R$1)</f>
        <v>2</v>
      </c>
      <c r="S36" s="43">
        <f ca="1">COUNTIFS('[1]Appendix 1'!$F:$F,$A36,'[1]Appendix 1'!$A:$A,S$1)</f>
        <v>0</v>
      </c>
      <c r="T36" s="43">
        <f ca="1">COUNTIFS('[1]Appendix 1'!$F:$F,$A36,'[1]Appendix 1'!$A:$A,T$1)</f>
        <v>0</v>
      </c>
      <c r="U36" s="43">
        <f ca="1">COUNTIFS('[1]Appendix 1'!$F:$F,$A36,'[1]Appendix 1'!$A:$A,U$1)</f>
        <v>0</v>
      </c>
      <c r="V36" s="43">
        <f ca="1">COUNTIFS('[1]Appendix 1'!$F:$F,$A36,'[1]Appendix 1'!$A:$A,V$1)</f>
        <v>0</v>
      </c>
      <c r="W36" s="43">
        <f ca="1">COUNTIFS('[1]Appendix 1'!$F:$F,$A36,'[1]Appendix 1'!$A:$A,W$1)</f>
        <v>0</v>
      </c>
      <c r="X36" s="43">
        <f ca="1">COUNTIFS('[1]Appendix 1'!$F:$F,$A36,'[1]Appendix 1'!$A:$A,X$1)</f>
        <v>0</v>
      </c>
      <c r="Y36" s="43">
        <f ca="1">COUNTIFS('[1]Appendix 1'!$F:$F,$A36,'[1]Appendix 1'!$A:$A,Y$1)</f>
        <v>0</v>
      </c>
      <c r="Z36" s="43">
        <f ca="1">COUNTIFS('[1]Appendix 1'!$F:$F,$A36,'[1]Appendix 1'!$A:$A,Z$1)</f>
        <v>0</v>
      </c>
      <c r="AA36" s="43">
        <f ca="1">COUNTIFS('[1]Appendix 1'!$F:$F,$A36,'[1]Appendix 1'!$A:$A,AA$1)</f>
        <v>0</v>
      </c>
      <c r="AB36" s="43">
        <f ca="1">COUNTIFS('[1]Appendix 1'!$F:$F,$A36,'[1]Appendix 1'!$A:$A,AB$1)</f>
        <v>0</v>
      </c>
      <c r="AC36" s="43"/>
      <c r="AD36" s="43"/>
      <c r="AI36" s="43" t="e">
        <f t="shared" ca="1" si="1"/>
        <v>#NAME?</v>
      </c>
      <c r="AJ36" s="43" t="e">
        <f t="shared" ca="1" si="2"/>
        <v>#NAME?</v>
      </c>
      <c r="AK36" s="43" t="e">
        <f t="shared" ca="1" si="3"/>
        <v>#NAME?</v>
      </c>
      <c r="AL36" s="43">
        <v>2014</v>
      </c>
    </row>
    <row r="37" spans="1:48" x14ac:dyDescent="0.2">
      <c r="A37" s="43" t="str">
        <f ca="1">IFERROR(__xludf.DUMMYFUNCTION("""COMPUTED_VALUE"""),"GERMANY")</f>
        <v>GERMANY</v>
      </c>
      <c r="B37" s="43">
        <f t="shared" ca="1" si="0"/>
        <v>5</v>
      </c>
      <c r="C37" s="43">
        <f ca="1">COUNTIFS('[1]Appendix 1'!$F:$F,$A37,'[1]Appendix 1'!$A:$A,C$1)</f>
        <v>0</v>
      </c>
      <c r="D37" s="43">
        <f ca="1">COUNTIFS('[1]Appendix 1'!$F:$F,$A37,'[1]Appendix 1'!$A:$A,D$1)</f>
        <v>0</v>
      </c>
      <c r="E37" s="43">
        <f ca="1">COUNTIFS('[1]Appendix 1'!$F:$F,$A37,'[1]Appendix 1'!$A:$A,E$1)</f>
        <v>0</v>
      </c>
      <c r="F37" s="43">
        <f ca="1">COUNTIFS('[1]Appendix 1'!$F:$F,$A37,'[1]Appendix 1'!$A:$A,F$1)</f>
        <v>1</v>
      </c>
      <c r="G37" s="43">
        <f ca="1">COUNTIFS('[1]Appendix 1'!$F:$F,$A37,'[1]Appendix 1'!$A:$A,G$1)</f>
        <v>0</v>
      </c>
      <c r="H37" s="43">
        <f ca="1">COUNTIFS('[1]Appendix 1'!$F:$F,$A37,'[1]Appendix 1'!$A:$A,H$1)</f>
        <v>0</v>
      </c>
      <c r="I37" s="43">
        <f ca="1">COUNTIFS('[1]Appendix 1'!$F:$F,$A37,'[1]Appendix 1'!$A:$A,I$1)</f>
        <v>1</v>
      </c>
      <c r="J37" s="43">
        <f ca="1">COUNTIFS('[1]Appendix 1'!$F:$F,$A37,'[1]Appendix 1'!$A:$A,J$1)</f>
        <v>0</v>
      </c>
      <c r="K37" s="43">
        <f ca="1">COUNTIFS('[1]Appendix 1'!$F:$F,$A37,'[1]Appendix 1'!$A:$A,K$1)</f>
        <v>0</v>
      </c>
      <c r="L37" s="43">
        <f ca="1">COUNTIFS('[1]Appendix 1'!$F:$F,$A37,'[1]Appendix 1'!$A:$A,L$1)</f>
        <v>0</v>
      </c>
      <c r="M37" s="43">
        <f ca="1">COUNTIFS('[1]Appendix 1'!$F:$F,$A37,'[1]Appendix 1'!$A:$A,M$1)</f>
        <v>0</v>
      </c>
      <c r="N37" s="43">
        <f ca="1">COUNTIFS('[1]Appendix 1'!$F:$F,$A37,'[1]Appendix 1'!$A:$A,N$1)</f>
        <v>0</v>
      </c>
      <c r="O37" s="43">
        <f ca="1">COUNTIFS('[1]Appendix 1'!$F:$F,$A37,'[1]Appendix 1'!$A:$A,O$1)</f>
        <v>0</v>
      </c>
      <c r="P37" s="43">
        <f ca="1">COUNTIFS('[1]Appendix 1'!$F:$F,$A37,'[1]Appendix 1'!$A:$A,P$1)</f>
        <v>0</v>
      </c>
      <c r="Q37" s="43">
        <f ca="1">COUNTIFS('[1]Appendix 1'!$F:$F,$A37,'[1]Appendix 1'!$A:$A,Q$1)</f>
        <v>1</v>
      </c>
      <c r="R37" s="43">
        <f ca="1">COUNTIFS('[1]Appendix 1'!$F:$F,$A37,'[1]Appendix 1'!$A:$A,R$1)</f>
        <v>1</v>
      </c>
      <c r="S37" s="43">
        <f ca="1">COUNTIFS('[1]Appendix 1'!$F:$F,$A37,'[1]Appendix 1'!$A:$A,S$1)</f>
        <v>0</v>
      </c>
      <c r="T37" s="43">
        <f ca="1">COUNTIFS('[1]Appendix 1'!$F:$F,$A37,'[1]Appendix 1'!$A:$A,T$1)</f>
        <v>0</v>
      </c>
      <c r="U37" s="43">
        <f ca="1">COUNTIFS('[1]Appendix 1'!$F:$F,$A37,'[1]Appendix 1'!$A:$A,U$1)</f>
        <v>0</v>
      </c>
      <c r="V37" s="43">
        <f ca="1">COUNTIFS('[1]Appendix 1'!$F:$F,$A37,'[1]Appendix 1'!$A:$A,V$1)</f>
        <v>0</v>
      </c>
      <c r="W37" s="43">
        <f ca="1">COUNTIFS('[1]Appendix 1'!$F:$F,$A37,'[1]Appendix 1'!$A:$A,W$1)</f>
        <v>0</v>
      </c>
      <c r="X37" s="43">
        <f ca="1">COUNTIFS('[1]Appendix 1'!$F:$F,$A37,'[1]Appendix 1'!$A:$A,X$1)</f>
        <v>0</v>
      </c>
      <c r="Y37" s="43">
        <f ca="1">COUNTIFS('[1]Appendix 1'!$F:$F,$A37,'[1]Appendix 1'!$A:$A,Y$1)</f>
        <v>0</v>
      </c>
      <c r="Z37" s="43">
        <f ca="1">COUNTIFS('[1]Appendix 1'!$F:$F,$A37,'[1]Appendix 1'!$A:$A,Z$1)</f>
        <v>0</v>
      </c>
      <c r="AA37" s="43">
        <f ca="1">COUNTIFS('[1]Appendix 1'!$F:$F,$A37,'[1]Appendix 1'!$A:$A,AA$1)</f>
        <v>0</v>
      </c>
      <c r="AB37" s="43">
        <f ca="1">COUNTIFS('[1]Appendix 1'!$F:$F,$A37,'[1]Appendix 1'!$A:$A,AB$1)</f>
        <v>1</v>
      </c>
      <c r="AC37" s="43"/>
      <c r="AD37" s="43"/>
      <c r="AE37" s="43"/>
      <c r="AF37" s="43"/>
      <c r="AI37" s="43" t="e">
        <f t="shared" ca="1" si="1"/>
        <v>#NAME?</v>
      </c>
      <c r="AJ37" s="43" t="e">
        <f t="shared" ca="1" si="2"/>
        <v>#NAME?</v>
      </c>
      <c r="AK37" s="43" t="e">
        <f t="shared" ca="1" si="3"/>
        <v>#NAME?</v>
      </c>
      <c r="AL37" s="43">
        <v>2024</v>
      </c>
      <c r="AO37" s="43">
        <v>1</v>
      </c>
      <c r="AP37" s="43">
        <f t="shared" ref="AP37:AU37" ca="1" si="10">W37</f>
        <v>0</v>
      </c>
      <c r="AQ37" s="43">
        <f t="shared" ca="1" si="10"/>
        <v>0</v>
      </c>
      <c r="AR37" s="43">
        <f t="shared" ca="1" si="10"/>
        <v>0</v>
      </c>
      <c r="AS37" s="43">
        <f t="shared" ca="1" si="10"/>
        <v>0</v>
      </c>
      <c r="AT37" s="43">
        <f t="shared" ca="1" si="10"/>
        <v>0</v>
      </c>
      <c r="AU37" s="43">
        <f t="shared" ca="1" si="10"/>
        <v>1</v>
      </c>
      <c r="AV37" s="43">
        <v>1</v>
      </c>
    </row>
    <row r="38" spans="1:48" x14ac:dyDescent="0.2">
      <c r="A38" s="43" t="str">
        <f ca="1">IFERROR(__xludf.DUMMYFUNCTION("""COMPUTED_VALUE"""),"GHANA")</f>
        <v>GHANA</v>
      </c>
      <c r="B38" s="43">
        <f t="shared" ca="1" si="0"/>
        <v>7</v>
      </c>
      <c r="C38" s="43">
        <f ca="1">COUNTIFS('[1]Appendix 1'!$F:$F,$A38,'[1]Appendix 1'!$A:$A,C$1)</f>
        <v>0</v>
      </c>
      <c r="D38" s="43">
        <f ca="1">COUNTIFS('[1]Appendix 1'!$F:$F,$A38,'[1]Appendix 1'!$A:$A,D$1)</f>
        <v>0</v>
      </c>
      <c r="E38" s="43">
        <f ca="1">COUNTIFS('[1]Appendix 1'!$F:$F,$A38,'[1]Appendix 1'!$A:$A,E$1)</f>
        <v>0</v>
      </c>
      <c r="F38" s="43">
        <f ca="1">COUNTIFS('[1]Appendix 1'!$F:$F,$A38,'[1]Appendix 1'!$A:$A,F$1)</f>
        <v>0</v>
      </c>
      <c r="G38" s="43">
        <f ca="1">COUNTIFS('[1]Appendix 1'!$F:$F,$A38,'[1]Appendix 1'!$A:$A,G$1)</f>
        <v>0</v>
      </c>
      <c r="H38" s="43">
        <f ca="1">COUNTIFS('[1]Appendix 1'!$F:$F,$A38,'[1]Appendix 1'!$A:$A,H$1)</f>
        <v>0</v>
      </c>
      <c r="I38" s="43">
        <f ca="1">COUNTIFS('[1]Appendix 1'!$F:$F,$A38,'[1]Appendix 1'!$A:$A,I$1)</f>
        <v>0</v>
      </c>
      <c r="J38" s="43">
        <f ca="1">COUNTIFS('[1]Appendix 1'!$F:$F,$A38,'[1]Appendix 1'!$A:$A,J$1)</f>
        <v>0</v>
      </c>
      <c r="K38" s="43">
        <f ca="1">COUNTIFS('[1]Appendix 1'!$F:$F,$A38,'[1]Appendix 1'!$A:$A,K$1)</f>
        <v>0</v>
      </c>
      <c r="L38" s="43">
        <f ca="1">COUNTIFS('[1]Appendix 1'!$F:$F,$A38,'[1]Appendix 1'!$A:$A,L$1)</f>
        <v>0</v>
      </c>
      <c r="M38" s="43">
        <f ca="1">COUNTIFS('[1]Appendix 1'!$F:$F,$A38,'[1]Appendix 1'!$A:$A,M$1)</f>
        <v>0</v>
      </c>
      <c r="N38" s="43">
        <f ca="1">COUNTIFS('[1]Appendix 1'!$F:$F,$A38,'[1]Appendix 1'!$A:$A,N$1)</f>
        <v>0</v>
      </c>
      <c r="O38" s="43">
        <f ca="1">COUNTIFS('[1]Appendix 1'!$F:$F,$A38,'[1]Appendix 1'!$A:$A,O$1)</f>
        <v>0</v>
      </c>
      <c r="P38" s="43">
        <f ca="1">COUNTIFS('[1]Appendix 1'!$F:$F,$A38,'[1]Appendix 1'!$A:$A,P$1)</f>
        <v>1</v>
      </c>
      <c r="Q38" s="43">
        <f ca="1">COUNTIFS('[1]Appendix 1'!$F:$F,$A38,'[1]Appendix 1'!$A:$A,Q$1)</f>
        <v>0</v>
      </c>
      <c r="R38" s="43">
        <f ca="1">COUNTIFS('[1]Appendix 1'!$F:$F,$A38,'[1]Appendix 1'!$A:$A,R$1)</f>
        <v>0</v>
      </c>
      <c r="S38" s="43">
        <f ca="1">COUNTIFS('[1]Appendix 1'!$F:$F,$A38,'[1]Appendix 1'!$A:$A,S$1)</f>
        <v>0</v>
      </c>
      <c r="T38" s="43">
        <f ca="1">COUNTIFS('[1]Appendix 1'!$F:$F,$A38,'[1]Appendix 1'!$A:$A,T$1)</f>
        <v>2</v>
      </c>
      <c r="U38" s="43">
        <f ca="1">COUNTIFS('[1]Appendix 1'!$F:$F,$A38,'[1]Appendix 1'!$A:$A,U$1)</f>
        <v>2</v>
      </c>
      <c r="V38" s="43">
        <f ca="1">COUNTIFS('[1]Appendix 1'!$F:$F,$A38,'[1]Appendix 1'!$A:$A,V$1)</f>
        <v>0</v>
      </c>
      <c r="W38" s="43">
        <f ca="1">COUNTIFS('[1]Appendix 1'!$F:$F,$A38,'[1]Appendix 1'!$A:$A,W$1)</f>
        <v>0</v>
      </c>
      <c r="X38" s="43">
        <f ca="1">COUNTIFS('[1]Appendix 1'!$F:$F,$A38,'[1]Appendix 1'!$A:$A,X$1)</f>
        <v>0</v>
      </c>
      <c r="Y38" s="43">
        <f ca="1">COUNTIFS('[1]Appendix 1'!$F:$F,$A38,'[1]Appendix 1'!$A:$A,Y$1)</f>
        <v>0</v>
      </c>
      <c r="Z38" s="43">
        <f ca="1">COUNTIFS('[1]Appendix 1'!$F:$F,$A38,'[1]Appendix 1'!$A:$A,Z$1)</f>
        <v>0</v>
      </c>
      <c r="AA38" s="43">
        <f ca="1">COUNTIFS('[1]Appendix 1'!$F:$F,$A38,'[1]Appendix 1'!$A:$A,AA$1)</f>
        <v>0</v>
      </c>
      <c r="AB38" s="43">
        <f ca="1">COUNTIFS('[1]Appendix 1'!$F:$F,$A38,'[1]Appendix 1'!$A:$A,AB$1)</f>
        <v>2</v>
      </c>
      <c r="AC38" s="43"/>
      <c r="AD38" s="43"/>
      <c r="AE38" s="43"/>
      <c r="AI38" s="43" t="e">
        <f t="shared" ca="1" si="1"/>
        <v>#NAME?</v>
      </c>
      <c r="AJ38" s="43" t="e">
        <f t="shared" ca="1" si="2"/>
        <v>#NAME?</v>
      </c>
      <c r="AK38" s="43" t="e">
        <f t="shared" ca="1" si="3"/>
        <v>#NAME?</v>
      </c>
      <c r="AL38" s="43">
        <v>2012</v>
      </c>
    </row>
    <row r="39" spans="1:48" x14ac:dyDescent="0.2">
      <c r="A39" s="43" t="str">
        <f ca="1">IFERROR(__xludf.DUMMYFUNCTION("""COMPUTED_VALUE"""),"GIBRALTAR")</f>
        <v>GIBRALTAR</v>
      </c>
      <c r="B39" s="43">
        <f t="shared" ca="1" si="0"/>
        <v>12</v>
      </c>
      <c r="C39" s="43">
        <f ca="1">COUNTIFS('[1]Appendix 1'!$F:$F,$A39,'[1]Appendix 1'!$A:$A,C$1)</f>
        <v>0</v>
      </c>
      <c r="D39" s="43">
        <f ca="1">COUNTIFS('[1]Appendix 1'!$F:$F,$A39,'[1]Appendix 1'!$A:$A,D$1)</f>
        <v>0</v>
      </c>
      <c r="E39" s="43">
        <f ca="1">COUNTIFS('[1]Appendix 1'!$F:$F,$A39,'[1]Appendix 1'!$A:$A,E$1)</f>
        <v>0</v>
      </c>
      <c r="F39" s="43">
        <f ca="1">COUNTIFS('[1]Appendix 1'!$F:$F,$A39,'[1]Appendix 1'!$A:$A,F$1)</f>
        <v>0</v>
      </c>
      <c r="G39" s="43">
        <f ca="1">COUNTIFS('[1]Appendix 1'!$F:$F,$A39,'[1]Appendix 1'!$A:$A,G$1)</f>
        <v>0</v>
      </c>
      <c r="H39" s="43">
        <f ca="1">COUNTIFS('[1]Appendix 1'!$F:$F,$A39,'[1]Appendix 1'!$A:$A,H$1)</f>
        <v>0</v>
      </c>
      <c r="I39" s="43">
        <f ca="1">COUNTIFS('[1]Appendix 1'!$F:$F,$A39,'[1]Appendix 1'!$A:$A,I$1)</f>
        <v>0</v>
      </c>
      <c r="J39" s="43">
        <f ca="1">COUNTIFS('[1]Appendix 1'!$F:$F,$A39,'[1]Appendix 1'!$A:$A,J$1)</f>
        <v>0</v>
      </c>
      <c r="K39" s="43">
        <f ca="1">COUNTIFS('[1]Appendix 1'!$F:$F,$A39,'[1]Appendix 1'!$A:$A,K$1)</f>
        <v>0</v>
      </c>
      <c r="L39" s="43">
        <f ca="1">COUNTIFS('[1]Appendix 1'!$F:$F,$A39,'[1]Appendix 1'!$A:$A,L$1)</f>
        <v>2</v>
      </c>
      <c r="M39" s="43">
        <f ca="1">COUNTIFS('[1]Appendix 1'!$F:$F,$A39,'[1]Appendix 1'!$A:$A,M$1)</f>
        <v>0</v>
      </c>
      <c r="N39" s="43">
        <f ca="1">COUNTIFS('[1]Appendix 1'!$F:$F,$A39,'[1]Appendix 1'!$A:$A,N$1)</f>
        <v>0</v>
      </c>
      <c r="O39" s="43">
        <f ca="1">COUNTIFS('[1]Appendix 1'!$F:$F,$A39,'[1]Appendix 1'!$A:$A,O$1)</f>
        <v>2</v>
      </c>
      <c r="P39" s="43">
        <f ca="1">COUNTIFS('[1]Appendix 1'!$F:$F,$A39,'[1]Appendix 1'!$A:$A,P$1)</f>
        <v>0</v>
      </c>
      <c r="Q39" s="43">
        <f ca="1">COUNTIFS('[1]Appendix 1'!$F:$F,$A39,'[1]Appendix 1'!$A:$A,Q$1)</f>
        <v>0</v>
      </c>
      <c r="R39" s="43">
        <f ca="1">COUNTIFS('[1]Appendix 1'!$F:$F,$A39,'[1]Appendix 1'!$A:$A,R$1)</f>
        <v>0</v>
      </c>
      <c r="S39" s="43">
        <f ca="1">COUNTIFS('[1]Appendix 1'!$F:$F,$A39,'[1]Appendix 1'!$A:$A,S$1)</f>
        <v>1</v>
      </c>
      <c r="T39" s="43">
        <f ca="1">COUNTIFS('[1]Appendix 1'!$F:$F,$A39,'[1]Appendix 1'!$A:$A,T$1)</f>
        <v>0</v>
      </c>
      <c r="U39" s="43">
        <f ca="1">COUNTIFS('[1]Appendix 1'!$F:$F,$A39,'[1]Appendix 1'!$A:$A,U$1)</f>
        <v>1</v>
      </c>
      <c r="V39" s="43">
        <f ca="1">COUNTIFS('[1]Appendix 1'!$F:$F,$A39,'[1]Appendix 1'!$A:$A,V$1)</f>
        <v>2</v>
      </c>
      <c r="W39" s="43">
        <f ca="1">COUNTIFS('[1]Appendix 1'!$F:$F,$A39,'[1]Appendix 1'!$A:$A,W$1)</f>
        <v>1</v>
      </c>
      <c r="X39" s="43">
        <f ca="1">COUNTIFS('[1]Appendix 1'!$F:$F,$A39,'[1]Appendix 1'!$A:$A,X$1)</f>
        <v>2</v>
      </c>
      <c r="Y39" s="43">
        <f ca="1">COUNTIFS('[1]Appendix 1'!$F:$F,$A39,'[1]Appendix 1'!$A:$A,Y$1)</f>
        <v>0</v>
      </c>
      <c r="Z39" s="43">
        <f ca="1">COUNTIFS('[1]Appendix 1'!$F:$F,$A39,'[1]Appendix 1'!$A:$A,Z$1)</f>
        <v>0</v>
      </c>
      <c r="AA39" s="43">
        <f ca="1">COUNTIFS('[1]Appendix 1'!$F:$F,$A39,'[1]Appendix 1'!$A:$A,AA$1)</f>
        <v>0</v>
      </c>
      <c r="AB39" s="43">
        <f ca="1">COUNTIFS('[1]Appendix 1'!$F:$F,$A39,'[1]Appendix 1'!$A:$A,AB$1)</f>
        <v>1</v>
      </c>
      <c r="AC39" s="43"/>
      <c r="AD39" s="43"/>
      <c r="AE39" s="43"/>
      <c r="AF39" s="43"/>
      <c r="AI39" s="43" t="e">
        <f t="shared" ca="1" si="1"/>
        <v>#NAME?</v>
      </c>
      <c r="AJ39" s="43" t="e">
        <f t="shared" ca="1" si="2"/>
        <v>#NAME?</v>
      </c>
      <c r="AK39" s="43" t="e">
        <f t="shared" ca="1" si="3"/>
        <v>#NAME?</v>
      </c>
      <c r="AL39" s="43">
        <v>2008</v>
      </c>
      <c r="AO39" s="43">
        <v>1</v>
      </c>
      <c r="AP39" s="43">
        <f t="shared" ref="AP39:AU41" ca="1" si="11">W39</f>
        <v>1</v>
      </c>
      <c r="AQ39" s="43">
        <f t="shared" ca="1" si="11"/>
        <v>2</v>
      </c>
      <c r="AR39" s="43">
        <f t="shared" ca="1" si="11"/>
        <v>0</v>
      </c>
      <c r="AS39" s="43">
        <f t="shared" ca="1" si="11"/>
        <v>0</v>
      </c>
      <c r="AT39" s="43">
        <f t="shared" ca="1" si="11"/>
        <v>0</v>
      </c>
      <c r="AU39" s="43">
        <f t="shared" ca="1" si="11"/>
        <v>1</v>
      </c>
      <c r="AV39" s="43">
        <v>1</v>
      </c>
    </row>
    <row r="40" spans="1:48" x14ac:dyDescent="0.2">
      <c r="A40" s="43" t="str">
        <f ca="1">IFERROR(__xludf.DUMMYFUNCTION("""COMPUTED_VALUE"""),"GREECE")</f>
        <v>GREECE</v>
      </c>
      <c r="B40" s="43">
        <f t="shared" ca="1" si="0"/>
        <v>11</v>
      </c>
      <c r="C40" s="43">
        <f ca="1">COUNTIFS('[1]Appendix 1'!$F:$F,$A40,'[1]Appendix 1'!$A:$A,C$1)</f>
        <v>0</v>
      </c>
      <c r="D40" s="43">
        <f ca="1">COUNTIFS('[1]Appendix 1'!$F:$F,$A40,'[1]Appendix 1'!$A:$A,D$1)</f>
        <v>0</v>
      </c>
      <c r="E40" s="43">
        <f ca="1">COUNTIFS('[1]Appendix 1'!$F:$F,$A40,'[1]Appendix 1'!$A:$A,E$1)</f>
        <v>0</v>
      </c>
      <c r="F40" s="43">
        <f ca="1">COUNTIFS('[1]Appendix 1'!$F:$F,$A40,'[1]Appendix 1'!$A:$A,F$1)</f>
        <v>0</v>
      </c>
      <c r="G40" s="43">
        <f ca="1">COUNTIFS('[1]Appendix 1'!$F:$F,$A40,'[1]Appendix 1'!$A:$A,G$1)</f>
        <v>0</v>
      </c>
      <c r="H40" s="43">
        <f ca="1">COUNTIFS('[1]Appendix 1'!$F:$F,$A40,'[1]Appendix 1'!$A:$A,H$1)</f>
        <v>0</v>
      </c>
      <c r="I40" s="43">
        <f ca="1">COUNTIFS('[1]Appendix 1'!$F:$F,$A40,'[1]Appendix 1'!$A:$A,I$1)</f>
        <v>0</v>
      </c>
      <c r="J40" s="43">
        <f ca="1">COUNTIFS('[1]Appendix 1'!$F:$F,$A40,'[1]Appendix 1'!$A:$A,J$1)</f>
        <v>2</v>
      </c>
      <c r="K40" s="43">
        <f ca="1">COUNTIFS('[1]Appendix 1'!$F:$F,$A40,'[1]Appendix 1'!$A:$A,K$1)</f>
        <v>0</v>
      </c>
      <c r="L40" s="43">
        <f ca="1">COUNTIFS('[1]Appendix 1'!$F:$F,$A40,'[1]Appendix 1'!$A:$A,L$1)</f>
        <v>5</v>
      </c>
      <c r="M40" s="43">
        <f ca="1">COUNTIFS('[1]Appendix 1'!$F:$F,$A40,'[1]Appendix 1'!$A:$A,M$1)</f>
        <v>1</v>
      </c>
      <c r="N40" s="43">
        <f ca="1">COUNTIFS('[1]Appendix 1'!$F:$F,$A40,'[1]Appendix 1'!$A:$A,N$1)</f>
        <v>1</v>
      </c>
      <c r="O40" s="43">
        <f ca="1">COUNTIFS('[1]Appendix 1'!$F:$F,$A40,'[1]Appendix 1'!$A:$A,O$1)</f>
        <v>0</v>
      </c>
      <c r="P40" s="43">
        <f ca="1">COUNTIFS('[1]Appendix 1'!$F:$F,$A40,'[1]Appendix 1'!$A:$A,P$1)</f>
        <v>0</v>
      </c>
      <c r="Q40" s="43">
        <f ca="1">COUNTIFS('[1]Appendix 1'!$F:$F,$A40,'[1]Appendix 1'!$A:$A,Q$1)</f>
        <v>2</v>
      </c>
      <c r="R40" s="43">
        <f ca="1">COUNTIFS('[1]Appendix 1'!$F:$F,$A40,'[1]Appendix 1'!$A:$A,R$1)</f>
        <v>0</v>
      </c>
      <c r="S40" s="43">
        <f ca="1">COUNTIFS('[1]Appendix 1'!$F:$F,$A40,'[1]Appendix 1'!$A:$A,S$1)</f>
        <v>0</v>
      </c>
      <c r="T40" s="43">
        <f ca="1">COUNTIFS('[1]Appendix 1'!$F:$F,$A40,'[1]Appendix 1'!$A:$A,T$1)</f>
        <v>0</v>
      </c>
      <c r="U40" s="43">
        <f ca="1">COUNTIFS('[1]Appendix 1'!$F:$F,$A40,'[1]Appendix 1'!$A:$A,U$1)</f>
        <v>0</v>
      </c>
      <c r="V40" s="43">
        <f ca="1">COUNTIFS('[1]Appendix 1'!$F:$F,$A40,'[1]Appendix 1'!$A:$A,V$1)</f>
        <v>0</v>
      </c>
      <c r="W40" s="43">
        <f ca="1">COUNTIFS('[1]Appendix 1'!$F:$F,$A40,'[1]Appendix 1'!$A:$A,W$1)</f>
        <v>0</v>
      </c>
      <c r="X40" s="43">
        <f ca="1">COUNTIFS('[1]Appendix 1'!$F:$F,$A40,'[1]Appendix 1'!$A:$A,X$1)</f>
        <v>0</v>
      </c>
      <c r="Y40" s="43">
        <f ca="1">COUNTIFS('[1]Appendix 1'!$F:$F,$A40,'[1]Appendix 1'!$A:$A,Y$1)</f>
        <v>0</v>
      </c>
      <c r="Z40" s="43">
        <f ca="1">COUNTIFS('[1]Appendix 1'!$F:$F,$A40,'[1]Appendix 1'!$A:$A,Z$1)</f>
        <v>0</v>
      </c>
      <c r="AA40" s="43">
        <f ca="1">COUNTIFS('[1]Appendix 1'!$F:$F,$A40,'[1]Appendix 1'!$A:$A,AA$1)</f>
        <v>0</v>
      </c>
      <c r="AB40" s="43">
        <f ca="1">COUNTIFS('[1]Appendix 1'!$F:$F,$A40,'[1]Appendix 1'!$A:$A,AB$1)</f>
        <v>0</v>
      </c>
      <c r="AC40" s="43"/>
      <c r="AD40" s="43"/>
      <c r="AE40" s="43"/>
      <c r="AI40" s="43" t="e">
        <f t="shared" ca="1" si="1"/>
        <v>#NAME?</v>
      </c>
      <c r="AJ40" s="43" t="e">
        <f t="shared" ca="1" si="2"/>
        <v>#NAME?</v>
      </c>
      <c r="AK40" s="43" t="e">
        <f t="shared" ca="1" si="3"/>
        <v>#NAME?</v>
      </c>
      <c r="AL40" s="43">
        <v>2025</v>
      </c>
      <c r="AO40" s="43">
        <v>1</v>
      </c>
      <c r="AP40" s="43">
        <f t="shared" ca="1" si="11"/>
        <v>0</v>
      </c>
      <c r="AQ40" s="43">
        <f t="shared" ca="1" si="11"/>
        <v>0</v>
      </c>
      <c r="AR40" s="43">
        <f t="shared" ca="1" si="11"/>
        <v>0</v>
      </c>
      <c r="AS40" s="43">
        <f t="shared" ca="1" si="11"/>
        <v>0</v>
      </c>
      <c r="AT40" s="43">
        <f t="shared" ca="1" si="11"/>
        <v>0</v>
      </c>
      <c r="AU40" s="43">
        <f t="shared" ca="1" si="11"/>
        <v>0</v>
      </c>
    </row>
    <row r="41" spans="1:48" x14ac:dyDescent="0.2">
      <c r="A41" s="43" t="str">
        <f ca="1">IFERROR(__xludf.DUMMYFUNCTION("""COMPUTED_VALUE"""),"GUERNSEY")</f>
        <v>GUERNSEY</v>
      </c>
      <c r="B41" s="43">
        <f t="shared" ca="1" si="0"/>
        <v>1</v>
      </c>
      <c r="C41" s="43">
        <f ca="1">COUNTIFS('[1]Appendix 1'!$F:$F,$A41,'[1]Appendix 1'!$A:$A,C$1)</f>
        <v>0</v>
      </c>
      <c r="D41" s="43">
        <f ca="1">COUNTIFS('[1]Appendix 1'!$F:$F,$A41,'[1]Appendix 1'!$A:$A,D$1)</f>
        <v>0</v>
      </c>
      <c r="E41" s="43">
        <f ca="1">COUNTIFS('[1]Appendix 1'!$F:$F,$A41,'[1]Appendix 1'!$A:$A,E$1)</f>
        <v>0</v>
      </c>
      <c r="F41" s="43">
        <f ca="1">COUNTIFS('[1]Appendix 1'!$F:$F,$A41,'[1]Appendix 1'!$A:$A,F$1)</f>
        <v>0</v>
      </c>
      <c r="G41" s="43">
        <f ca="1">COUNTIFS('[1]Appendix 1'!$F:$F,$A41,'[1]Appendix 1'!$A:$A,G$1)</f>
        <v>0</v>
      </c>
      <c r="H41" s="43">
        <f ca="1">COUNTIFS('[1]Appendix 1'!$F:$F,$A41,'[1]Appendix 1'!$A:$A,H$1)</f>
        <v>0</v>
      </c>
      <c r="I41" s="43">
        <f ca="1">COUNTIFS('[1]Appendix 1'!$F:$F,$A41,'[1]Appendix 1'!$A:$A,I$1)</f>
        <v>0</v>
      </c>
      <c r="J41" s="43">
        <f ca="1">COUNTIFS('[1]Appendix 1'!$F:$F,$A41,'[1]Appendix 1'!$A:$A,J$1)</f>
        <v>0</v>
      </c>
      <c r="K41" s="43">
        <f ca="1">COUNTIFS('[1]Appendix 1'!$F:$F,$A41,'[1]Appendix 1'!$A:$A,K$1)</f>
        <v>0</v>
      </c>
      <c r="L41" s="43">
        <f ca="1">COUNTIFS('[1]Appendix 1'!$F:$F,$A41,'[1]Appendix 1'!$A:$A,L$1)</f>
        <v>0</v>
      </c>
      <c r="M41" s="43">
        <f ca="1">COUNTIFS('[1]Appendix 1'!$F:$F,$A41,'[1]Appendix 1'!$A:$A,M$1)</f>
        <v>0</v>
      </c>
      <c r="N41" s="43">
        <f ca="1">COUNTIFS('[1]Appendix 1'!$F:$F,$A41,'[1]Appendix 1'!$A:$A,N$1)</f>
        <v>0</v>
      </c>
      <c r="O41" s="43">
        <f ca="1">COUNTIFS('[1]Appendix 1'!$F:$F,$A41,'[1]Appendix 1'!$A:$A,O$1)</f>
        <v>0</v>
      </c>
      <c r="P41" s="43">
        <f ca="1">COUNTIFS('[1]Appendix 1'!$F:$F,$A41,'[1]Appendix 1'!$A:$A,P$1)</f>
        <v>0</v>
      </c>
      <c r="Q41" s="43">
        <f ca="1">COUNTIFS('[1]Appendix 1'!$F:$F,$A41,'[1]Appendix 1'!$A:$A,Q$1)</f>
        <v>0</v>
      </c>
      <c r="R41" s="43">
        <f ca="1">COUNTIFS('[1]Appendix 1'!$F:$F,$A41,'[1]Appendix 1'!$A:$A,R$1)</f>
        <v>0</v>
      </c>
      <c r="S41" s="43">
        <f ca="1">COUNTIFS('[1]Appendix 1'!$F:$F,$A41,'[1]Appendix 1'!$A:$A,S$1)</f>
        <v>0</v>
      </c>
      <c r="T41" s="43">
        <f ca="1">COUNTIFS('[1]Appendix 1'!$F:$F,$A41,'[1]Appendix 1'!$A:$A,T$1)</f>
        <v>0</v>
      </c>
      <c r="U41" s="43">
        <f ca="1">COUNTIFS('[1]Appendix 1'!$F:$F,$A41,'[1]Appendix 1'!$A:$A,U$1)</f>
        <v>0</v>
      </c>
      <c r="V41" s="43">
        <f ca="1">COUNTIFS('[1]Appendix 1'!$F:$F,$A41,'[1]Appendix 1'!$A:$A,V$1)</f>
        <v>0</v>
      </c>
      <c r="W41" s="43">
        <f ca="1">COUNTIFS('[1]Appendix 1'!$F:$F,$A41,'[1]Appendix 1'!$A:$A,W$1)</f>
        <v>0</v>
      </c>
      <c r="X41" s="43">
        <f ca="1">COUNTIFS('[1]Appendix 1'!$F:$F,$A41,'[1]Appendix 1'!$A:$A,X$1)</f>
        <v>0</v>
      </c>
      <c r="Y41" s="43">
        <f ca="1">COUNTIFS('[1]Appendix 1'!$F:$F,$A41,'[1]Appendix 1'!$A:$A,Y$1)</f>
        <v>0</v>
      </c>
      <c r="Z41" s="43">
        <f ca="1">COUNTIFS('[1]Appendix 1'!$F:$F,$A41,'[1]Appendix 1'!$A:$A,Z$1)</f>
        <v>0</v>
      </c>
      <c r="AA41" s="43">
        <f ca="1">COUNTIFS('[1]Appendix 1'!$F:$F,$A41,'[1]Appendix 1'!$A:$A,AA$1)</f>
        <v>1</v>
      </c>
      <c r="AB41" s="43">
        <f ca="1">COUNTIFS('[1]Appendix 1'!$F:$F,$A41,'[1]Appendix 1'!$A:$A,AB$1)</f>
        <v>0</v>
      </c>
      <c r="AC41" s="43"/>
      <c r="AI41" s="43" t="e">
        <f t="shared" ca="1" si="1"/>
        <v>#NAME?</v>
      </c>
      <c r="AJ41" s="43" t="e">
        <f t="shared" ca="1" si="2"/>
        <v>#NAME?</v>
      </c>
      <c r="AK41" s="43" t="e">
        <f t="shared" ca="1" si="3"/>
        <v>#NAME?</v>
      </c>
      <c r="AL41" s="43">
        <v>2023</v>
      </c>
      <c r="AO41" s="43">
        <v>1</v>
      </c>
      <c r="AP41" s="43">
        <f t="shared" ca="1" si="11"/>
        <v>0</v>
      </c>
      <c r="AQ41" s="43">
        <f t="shared" ca="1" si="11"/>
        <v>0</v>
      </c>
      <c r="AR41" s="43">
        <f t="shared" ca="1" si="11"/>
        <v>0</v>
      </c>
      <c r="AS41" s="43">
        <f t="shared" ca="1" si="11"/>
        <v>0</v>
      </c>
      <c r="AT41" s="43">
        <f t="shared" ca="1" si="11"/>
        <v>1</v>
      </c>
      <c r="AU41" s="43">
        <f t="shared" ca="1" si="11"/>
        <v>0</v>
      </c>
      <c r="AV41" s="43">
        <v>1</v>
      </c>
    </row>
    <row r="42" spans="1:48" x14ac:dyDescent="0.2">
      <c r="A42" s="43" t="str">
        <f ca="1">IFERROR(__xludf.DUMMYFUNCTION("""COMPUTED_VALUE"""),"GUYANA")</f>
        <v>GUYANA</v>
      </c>
      <c r="B42" s="43">
        <f t="shared" ca="1" si="0"/>
        <v>1</v>
      </c>
      <c r="C42" s="43">
        <f ca="1">COUNTIFS('[1]Appendix 1'!$F:$F,$A42,'[1]Appendix 1'!$A:$A,C$1)</f>
        <v>0</v>
      </c>
      <c r="D42" s="43">
        <f ca="1">COUNTIFS('[1]Appendix 1'!$F:$F,$A42,'[1]Appendix 1'!$A:$A,D$1)</f>
        <v>0</v>
      </c>
      <c r="E42" s="43">
        <f ca="1">COUNTIFS('[1]Appendix 1'!$F:$F,$A42,'[1]Appendix 1'!$A:$A,E$1)</f>
        <v>0</v>
      </c>
      <c r="F42" s="43">
        <f ca="1">COUNTIFS('[1]Appendix 1'!$F:$F,$A42,'[1]Appendix 1'!$A:$A,F$1)</f>
        <v>0</v>
      </c>
      <c r="G42" s="43">
        <f ca="1">COUNTIFS('[1]Appendix 1'!$F:$F,$A42,'[1]Appendix 1'!$A:$A,G$1)</f>
        <v>0</v>
      </c>
      <c r="H42" s="43">
        <f ca="1">COUNTIFS('[1]Appendix 1'!$F:$F,$A42,'[1]Appendix 1'!$A:$A,H$1)</f>
        <v>0</v>
      </c>
      <c r="I42" s="43">
        <f ca="1">COUNTIFS('[1]Appendix 1'!$F:$F,$A42,'[1]Appendix 1'!$A:$A,I$1)</f>
        <v>0</v>
      </c>
      <c r="J42" s="43">
        <f ca="1">COUNTIFS('[1]Appendix 1'!$F:$F,$A42,'[1]Appendix 1'!$A:$A,J$1)</f>
        <v>0</v>
      </c>
      <c r="K42" s="43">
        <f ca="1">COUNTIFS('[1]Appendix 1'!$F:$F,$A42,'[1]Appendix 1'!$A:$A,K$1)</f>
        <v>0</v>
      </c>
      <c r="L42" s="43">
        <f ca="1">COUNTIFS('[1]Appendix 1'!$F:$F,$A42,'[1]Appendix 1'!$A:$A,L$1)</f>
        <v>1</v>
      </c>
      <c r="M42" s="43">
        <f ca="1">COUNTIFS('[1]Appendix 1'!$F:$F,$A42,'[1]Appendix 1'!$A:$A,M$1)</f>
        <v>0</v>
      </c>
      <c r="N42" s="43">
        <f ca="1">COUNTIFS('[1]Appendix 1'!$F:$F,$A42,'[1]Appendix 1'!$A:$A,N$1)</f>
        <v>0</v>
      </c>
      <c r="O42" s="43">
        <f ca="1">COUNTIFS('[1]Appendix 1'!$F:$F,$A42,'[1]Appendix 1'!$A:$A,O$1)</f>
        <v>0</v>
      </c>
      <c r="P42" s="43">
        <f ca="1">COUNTIFS('[1]Appendix 1'!$F:$F,$A42,'[1]Appendix 1'!$A:$A,P$1)</f>
        <v>0</v>
      </c>
      <c r="Q42" s="43">
        <f ca="1">COUNTIFS('[1]Appendix 1'!$F:$F,$A42,'[1]Appendix 1'!$A:$A,Q$1)</f>
        <v>0</v>
      </c>
      <c r="R42" s="43">
        <f ca="1">COUNTIFS('[1]Appendix 1'!$F:$F,$A42,'[1]Appendix 1'!$A:$A,R$1)</f>
        <v>0</v>
      </c>
      <c r="S42" s="43">
        <f ca="1">COUNTIFS('[1]Appendix 1'!$F:$F,$A42,'[1]Appendix 1'!$A:$A,S$1)</f>
        <v>0</v>
      </c>
      <c r="T42" s="43">
        <f ca="1">COUNTIFS('[1]Appendix 1'!$F:$F,$A42,'[1]Appendix 1'!$A:$A,T$1)</f>
        <v>0</v>
      </c>
      <c r="U42" s="43">
        <f ca="1">COUNTIFS('[1]Appendix 1'!$F:$F,$A42,'[1]Appendix 1'!$A:$A,U$1)</f>
        <v>0</v>
      </c>
      <c r="V42" s="43">
        <f ca="1">COUNTIFS('[1]Appendix 1'!$F:$F,$A42,'[1]Appendix 1'!$A:$A,V$1)</f>
        <v>0</v>
      </c>
      <c r="W42" s="43">
        <f ca="1">COUNTIFS('[1]Appendix 1'!$F:$F,$A42,'[1]Appendix 1'!$A:$A,W$1)</f>
        <v>0</v>
      </c>
      <c r="X42" s="43">
        <f ca="1">COUNTIFS('[1]Appendix 1'!$F:$F,$A42,'[1]Appendix 1'!$A:$A,X$1)</f>
        <v>0</v>
      </c>
      <c r="Y42" s="43">
        <f ca="1">COUNTIFS('[1]Appendix 1'!$F:$F,$A42,'[1]Appendix 1'!$A:$A,Y$1)</f>
        <v>0</v>
      </c>
      <c r="Z42" s="43">
        <f ca="1">COUNTIFS('[1]Appendix 1'!$F:$F,$A42,'[1]Appendix 1'!$A:$A,Z$1)</f>
        <v>0</v>
      </c>
      <c r="AA42" s="43">
        <f ca="1">COUNTIFS('[1]Appendix 1'!$F:$F,$A42,'[1]Appendix 1'!$A:$A,AA$1)</f>
        <v>0</v>
      </c>
      <c r="AB42" s="43">
        <f ca="1">COUNTIFS('[1]Appendix 1'!$F:$F,$A42,'[1]Appendix 1'!$A:$A,AB$1)</f>
        <v>0</v>
      </c>
      <c r="AC42" s="43"/>
      <c r="AD42" s="43"/>
      <c r="AI42" s="43" t="e">
        <f t="shared" ca="1" si="1"/>
        <v>#NAME?</v>
      </c>
      <c r="AJ42" s="43" t="e">
        <f t="shared" ca="1" si="2"/>
        <v>#NAME?</v>
      </c>
      <c r="AK42" s="43" t="e">
        <f t="shared" ca="1" si="3"/>
        <v>#NAME?</v>
      </c>
      <c r="AL42" s="43">
        <v>2025</v>
      </c>
    </row>
    <row r="43" spans="1:48" x14ac:dyDescent="0.2">
      <c r="A43" s="43" t="str">
        <f ca="1">IFERROR(__xludf.DUMMYFUNCTION("""COMPUTED_VALUE"""),"HUNGARY")</f>
        <v>HUNGARY</v>
      </c>
      <c r="B43" s="43">
        <f t="shared" ca="1" si="0"/>
        <v>1</v>
      </c>
      <c r="C43" s="43">
        <f ca="1">COUNTIFS('[1]Appendix 1'!$F:$F,$A43,'[1]Appendix 1'!$A:$A,C$1)</f>
        <v>0</v>
      </c>
      <c r="D43" s="43">
        <f ca="1">COUNTIFS('[1]Appendix 1'!$F:$F,$A43,'[1]Appendix 1'!$A:$A,D$1)</f>
        <v>0</v>
      </c>
      <c r="E43" s="43">
        <f ca="1">COUNTIFS('[1]Appendix 1'!$F:$F,$A43,'[1]Appendix 1'!$A:$A,E$1)</f>
        <v>0</v>
      </c>
      <c r="F43" s="43">
        <f ca="1">COUNTIFS('[1]Appendix 1'!$F:$F,$A43,'[1]Appendix 1'!$A:$A,F$1)</f>
        <v>0</v>
      </c>
      <c r="G43" s="43">
        <f ca="1">COUNTIFS('[1]Appendix 1'!$F:$F,$A43,'[1]Appendix 1'!$A:$A,G$1)</f>
        <v>0</v>
      </c>
      <c r="H43" s="43">
        <f ca="1">COUNTIFS('[1]Appendix 1'!$F:$F,$A43,'[1]Appendix 1'!$A:$A,H$1)</f>
        <v>0</v>
      </c>
      <c r="I43" s="43">
        <f ca="1">COUNTIFS('[1]Appendix 1'!$F:$F,$A43,'[1]Appendix 1'!$A:$A,I$1)</f>
        <v>0</v>
      </c>
      <c r="J43" s="43">
        <f ca="1">COUNTIFS('[1]Appendix 1'!$F:$F,$A43,'[1]Appendix 1'!$A:$A,J$1)</f>
        <v>0</v>
      </c>
      <c r="K43" s="43">
        <f ca="1">COUNTIFS('[1]Appendix 1'!$F:$F,$A43,'[1]Appendix 1'!$A:$A,K$1)</f>
        <v>0</v>
      </c>
      <c r="L43" s="43">
        <f ca="1">COUNTIFS('[1]Appendix 1'!$F:$F,$A43,'[1]Appendix 1'!$A:$A,L$1)</f>
        <v>0</v>
      </c>
      <c r="M43" s="43">
        <f ca="1">COUNTIFS('[1]Appendix 1'!$F:$F,$A43,'[1]Appendix 1'!$A:$A,M$1)</f>
        <v>0</v>
      </c>
      <c r="N43" s="43">
        <f ca="1">COUNTIFS('[1]Appendix 1'!$F:$F,$A43,'[1]Appendix 1'!$A:$A,N$1)</f>
        <v>0</v>
      </c>
      <c r="O43" s="43">
        <f ca="1">COUNTIFS('[1]Appendix 1'!$F:$F,$A43,'[1]Appendix 1'!$A:$A,O$1)</f>
        <v>0</v>
      </c>
      <c r="P43" s="43">
        <f ca="1">COUNTIFS('[1]Appendix 1'!$F:$F,$A43,'[1]Appendix 1'!$A:$A,P$1)</f>
        <v>0</v>
      </c>
      <c r="Q43" s="43">
        <f ca="1">COUNTIFS('[1]Appendix 1'!$F:$F,$A43,'[1]Appendix 1'!$A:$A,Q$1)</f>
        <v>0</v>
      </c>
      <c r="R43" s="43">
        <f ca="1">COUNTIFS('[1]Appendix 1'!$F:$F,$A43,'[1]Appendix 1'!$A:$A,R$1)</f>
        <v>1</v>
      </c>
      <c r="S43" s="43">
        <f ca="1">COUNTIFS('[1]Appendix 1'!$F:$F,$A43,'[1]Appendix 1'!$A:$A,S$1)</f>
        <v>0</v>
      </c>
      <c r="T43" s="43">
        <f ca="1">COUNTIFS('[1]Appendix 1'!$F:$F,$A43,'[1]Appendix 1'!$A:$A,T$1)</f>
        <v>0</v>
      </c>
      <c r="U43" s="43">
        <f ca="1">COUNTIFS('[1]Appendix 1'!$F:$F,$A43,'[1]Appendix 1'!$A:$A,U$1)</f>
        <v>0</v>
      </c>
      <c r="V43" s="43">
        <f ca="1">COUNTIFS('[1]Appendix 1'!$F:$F,$A43,'[1]Appendix 1'!$A:$A,V$1)</f>
        <v>0</v>
      </c>
      <c r="W43" s="43">
        <f ca="1">COUNTIFS('[1]Appendix 1'!$F:$F,$A43,'[1]Appendix 1'!$A:$A,W$1)</f>
        <v>0</v>
      </c>
      <c r="X43" s="43">
        <f ca="1">COUNTIFS('[1]Appendix 1'!$F:$F,$A43,'[1]Appendix 1'!$A:$A,X$1)</f>
        <v>0</v>
      </c>
      <c r="Y43" s="43">
        <f ca="1">COUNTIFS('[1]Appendix 1'!$F:$F,$A43,'[1]Appendix 1'!$A:$A,Y$1)</f>
        <v>0</v>
      </c>
      <c r="Z43" s="43">
        <f ca="1">COUNTIFS('[1]Appendix 1'!$F:$F,$A43,'[1]Appendix 1'!$A:$A,Z$1)</f>
        <v>0</v>
      </c>
      <c r="AA43" s="43">
        <f ca="1">COUNTIFS('[1]Appendix 1'!$F:$F,$A43,'[1]Appendix 1'!$A:$A,AA$1)</f>
        <v>0</v>
      </c>
      <c r="AB43" s="43">
        <f ca="1">COUNTIFS('[1]Appendix 1'!$F:$F,$A43,'[1]Appendix 1'!$A:$A,AB$1)</f>
        <v>0</v>
      </c>
      <c r="AC43" s="43"/>
      <c r="AD43" s="43"/>
      <c r="AI43" s="43" t="e">
        <f t="shared" ca="1" si="1"/>
        <v>#NAME?</v>
      </c>
      <c r="AJ43" s="43" t="e">
        <f t="shared" ca="1" si="2"/>
        <v>#NAME?</v>
      </c>
      <c r="AK43" s="43" t="e">
        <f t="shared" ca="1" si="3"/>
        <v>#NAME?</v>
      </c>
      <c r="AL43" s="43">
        <v>2014</v>
      </c>
      <c r="AO43" s="43">
        <v>1</v>
      </c>
      <c r="AP43" s="43">
        <f t="shared" ref="AP43:AU44" ca="1" si="12">W43</f>
        <v>0</v>
      </c>
      <c r="AQ43" s="43">
        <f t="shared" ca="1" si="12"/>
        <v>0</v>
      </c>
      <c r="AR43" s="43">
        <f t="shared" ca="1" si="12"/>
        <v>0</v>
      </c>
      <c r="AS43" s="43">
        <f t="shared" ca="1" si="12"/>
        <v>0</v>
      </c>
      <c r="AT43" s="43">
        <f t="shared" ca="1" si="12"/>
        <v>0</v>
      </c>
      <c r="AU43" s="43">
        <f t="shared" ca="1" si="12"/>
        <v>0</v>
      </c>
    </row>
    <row r="44" spans="1:48" x14ac:dyDescent="0.2">
      <c r="A44" s="43" t="str">
        <f ca="1">IFERROR(__xludf.DUMMYFUNCTION("""COMPUTED_VALUE"""),"ICELAND")</f>
        <v>ICELAND</v>
      </c>
      <c r="B44" s="43">
        <f t="shared" ca="1" si="0"/>
        <v>1</v>
      </c>
      <c r="C44" s="43">
        <f ca="1">COUNTIFS('[1]Appendix 1'!$F:$F,$A44,'[1]Appendix 1'!$A:$A,C$1)</f>
        <v>0</v>
      </c>
      <c r="D44" s="43">
        <f ca="1">COUNTIFS('[1]Appendix 1'!$F:$F,$A44,'[1]Appendix 1'!$A:$A,D$1)</f>
        <v>0</v>
      </c>
      <c r="E44" s="43">
        <f ca="1">COUNTIFS('[1]Appendix 1'!$F:$F,$A44,'[1]Appendix 1'!$A:$A,E$1)</f>
        <v>0</v>
      </c>
      <c r="F44" s="43">
        <f ca="1">COUNTIFS('[1]Appendix 1'!$F:$F,$A44,'[1]Appendix 1'!$A:$A,F$1)</f>
        <v>0</v>
      </c>
      <c r="G44" s="43">
        <f ca="1">COUNTIFS('[1]Appendix 1'!$F:$F,$A44,'[1]Appendix 1'!$A:$A,G$1)</f>
        <v>0</v>
      </c>
      <c r="H44" s="43">
        <f ca="1">COUNTIFS('[1]Appendix 1'!$F:$F,$A44,'[1]Appendix 1'!$A:$A,H$1)</f>
        <v>0</v>
      </c>
      <c r="I44" s="43">
        <f ca="1">COUNTIFS('[1]Appendix 1'!$F:$F,$A44,'[1]Appendix 1'!$A:$A,I$1)</f>
        <v>0</v>
      </c>
      <c r="J44" s="43">
        <f ca="1">COUNTIFS('[1]Appendix 1'!$F:$F,$A44,'[1]Appendix 1'!$A:$A,J$1)</f>
        <v>0</v>
      </c>
      <c r="K44" s="43">
        <f ca="1">COUNTIFS('[1]Appendix 1'!$F:$F,$A44,'[1]Appendix 1'!$A:$A,K$1)</f>
        <v>0</v>
      </c>
      <c r="L44" s="43">
        <f ca="1">COUNTIFS('[1]Appendix 1'!$F:$F,$A44,'[1]Appendix 1'!$A:$A,L$1)</f>
        <v>0</v>
      </c>
      <c r="M44" s="43">
        <f ca="1">COUNTIFS('[1]Appendix 1'!$F:$F,$A44,'[1]Appendix 1'!$A:$A,M$1)</f>
        <v>0</v>
      </c>
      <c r="N44" s="43">
        <f ca="1">COUNTIFS('[1]Appendix 1'!$F:$F,$A44,'[1]Appendix 1'!$A:$A,N$1)</f>
        <v>0</v>
      </c>
      <c r="O44" s="43">
        <f ca="1">COUNTIFS('[1]Appendix 1'!$F:$F,$A44,'[1]Appendix 1'!$A:$A,O$1)</f>
        <v>0</v>
      </c>
      <c r="P44" s="43">
        <f ca="1">COUNTIFS('[1]Appendix 1'!$F:$F,$A44,'[1]Appendix 1'!$A:$A,P$1)</f>
        <v>0</v>
      </c>
      <c r="Q44" s="43">
        <f ca="1">COUNTIFS('[1]Appendix 1'!$F:$F,$A44,'[1]Appendix 1'!$A:$A,Q$1)</f>
        <v>1</v>
      </c>
      <c r="R44" s="43">
        <f ca="1">COUNTIFS('[1]Appendix 1'!$F:$F,$A44,'[1]Appendix 1'!$A:$A,R$1)</f>
        <v>0</v>
      </c>
      <c r="S44" s="43">
        <f ca="1">COUNTIFS('[1]Appendix 1'!$F:$F,$A44,'[1]Appendix 1'!$A:$A,S$1)</f>
        <v>0</v>
      </c>
      <c r="T44" s="43">
        <f ca="1">COUNTIFS('[1]Appendix 1'!$F:$F,$A44,'[1]Appendix 1'!$A:$A,T$1)</f>
        <v>0</v>
      </c>
      <c r="U44" s="43">
        <f ca="1">COUNTIFS('[1]Appendix 1'!$F:$F,$A44,'[1]Appendix 1'!$A:$A,U$1)</f>
        <v>0</v>
      </c>
      <c r="V44" s="43">
        <f ca="1">COUNTIFS('[1]Appendix 1'!$F:$F,$A44,'[1]Appendix 1'!$A:$A,V$1)</f>
        <v>0</v>
      </c>
      <c r="W44" s="43">
        <f ca="1">COUNTIFS('[1]Appendix 1'!$F:$F,$A44,'[1]Appendix 1'!$A:$A,W$1)</f>
        <v>0</v>
      </c>
      <c r="X44" s="43">
        <f ca="1">COUNTIFS('[1]Appendix 1'!$F:$F,$A44,'[1]Appendix 1'!$A:$A,X$1)</f>
        <v>0</v>
      </c>
      <c r="Y44" s="43">
        <f ca="1">COUNTIFS('[1]Appendix 1'!$F:$F,$A44,'[1]Appendix 1'!$A:$A,Y$1)</f>
        <v>0</v>
      </c>
      <c r="Z44" s="43">
        <f ca="1">COUNTIFS('[1]Appendix 1'!$F:$F,$A44,'[1]Appendix 1'!$A:$A,Z$1)</f>
        <v>0</v>
      </c>
      <c r="AA44" s="43">
        <f ca="1">COUNTIFS('[1]Appendix 1'!$F:$F,$A44,'[1]Appendix 1'!$A:$A,AA$1)</f>
        <v>0</v>
      </c>
      <c r="AB44" s="43">
        <f ca="1">COUNTIFS('[1]Appendix 1'!$F:$F,$A44,'[1]Appendix 1'!$A:$A,AB$1)</f>
        <v>0</v>
      </c>
      <c r="AC44" s="43"/>
      <c r="AD44" s="43"/>
      <c r="AI44" s="43" t="e">
        <f t="shared" ca="1" si="1"/>
        <v>#NAME?</v>
      </c>
      <c r="AJ44" s="43" t="e">
        <f t="shared" ca="1" si="2"/>
        <v>#NAME?</v>
      </c>
      <c r="AK44" s="43" t="e">
        <f t="shared" ca="1" si="3"/>
        <v>#NAME?</v>
      </c>
      <c r="AL44" s="43">
        <v>2013</v>
      </c>
      <c r="AO44" s="43">
        <v>1</v>
      </c>
      <c r="AP44" s="43">
        <f t="shared" ca="1" si="12"/>
        <v>0</v>
      </c>
      <c r="AQ44" s="43">
        <f t="shared" ca="1" si="12"/>
        <v>0</v>
      </c>
      <c r="AR44" s="43">
        <f t="shared" ca="1" si="12"/>
        <v>0</v>
      </c>
      <c r="AS44" s="43">
        <f t="shared" ca="1" si="12"/>
        <v>0</v>
      </c>
      <c r="AT44" s="43">
        <f t="shared" ca="1" si="12"/>
        <v>0</v>
      </c>
      <c r="AU44" s="43">
        <f t="shared" ca="1" si="12"/>
        <v>0</v>
      </c>
    </row>
    <row r="45" spans="1:48" x14ac:dyDescent="0.2">
      <c r="A45" s="43" t="str">
        <f ca="1">IFERROR(__xludf.DUMMYFUNCTION("""COMPUTED_VALUE"""),"INDIA")</f>
        <v>INDIA</v>
      </c>
      <c r="B45" s="43">
        <f t="shared" ca="1" si="0"/>
        <v>2</v>
      </c>
      <c r="C45" s="43">
        <f ca="1">COUNTIFS('[1]Appendix 1'!$F:$F,$A45,'[1]Appendix 1'!$A:$A,C$1)</f>
        <v>0</v>
      </c>
      <c r="D45" s="43">
        <f ca="1">COUNTIFS('[1]Appendix 1'!$F:$F,$A45,'[1]Appendix 1'!$A:$A,D$1)</f>
        <v>0</v>
      </c>
      <c r="E45" s="43">
        <f ca="1">COUNTIFS('[1]Appendix 1'!$F:$F,$A45,'[1]Appendix 1'!$A:$A,E$1)</f>
        <v>0</v>
      </c>
      <c r="F45" s="43">
        <f ca="1">COUNTIFS('[1]Appendix 1'!$F:$F,$A45,'[1]Appendix 1'!$A:$A,F$1)</f>
        <v>0</v>
      </c>
      <c r="G45" s="43">
        <f ca="1">COUNTIFS('[1]Appendix 1'!$F:$F,$A45,'[1]Appendix 1'!$A:$A,G$1)</f>
        <v>0</v>
      </c>
      <c r="H45" s="43">
        <f ca="1">COUNTIFS('[1]Appendix 1'!$F:$F,$A45,'[1]Appendix 1'!$A:$A,H$1)</f>
        <v>0</v>
      </c>
      <c r="I45" s="43">
        <f ca="1">COUNTIFS('[1]Appendix 1'!$F:$F,$A45,'[1]Appendix 1'!$A:$A,I$1)</f>
        <v>0</v>
      </c>
      <c r="J45" s="43">
        <f ca="1">COUNTIFS('[1]Appendix 1'!$F:$F,$A45,'[1]Appendix 1'!$A:$A,J$1)</f>
        <v>0</v>
      </c>
      <c r="K45" s="43">
        <f ca="1">COUNTIFS('[1]Appendix 1'!$F:$F,$A45,'[1]Appendix 1'!$A:$A,K$1)</f>
        <v>0</v>
      </c>
      <c r="L45" s="43">
        <f ca="1">COUNTIFS('[1]Appendix 1'!$F:$F,$A45,'[1]Appendix 1'!$A:$A,L$1)</f>
        <v>0</v>
      </c>
      <c r="M45" s="43">
        <f ca="1">COUNTIFS('[1]Appendix 1'!$F:$F,$A45,'[1]Appendix 1'!$A:$A,M$1)</f>
        <v>0</v>
      </c>
      <c r="N45" s="43">
        <f ca="1">COUNTIFS('[1]Appendix 1'!$F:$F,$A45,'[1]Appendix 1'!$A:$A,N$1)</f>
        <v>0</v>
      </c>
      <c r="O45" s="43">
        <f ca="1">COUNTIFS('[1]Appendix 1'!$F:$F,$A45,'[1]Appendix 1'!$A:$A,O$1)</f>
        <v>0</v>
      </c>
      <c r="P45" s="43">
        <f ca="1">COUNTIFS('[1]Appendix 1'!$F:$F,$A45,'[1]Appendix 1'!$A:$A,P$1)</f>
        <v>0</v>
      </c>
      <c r="Q45" s="43">
        <f ca="1">COUNTIFS('[1]Appendix 1'!$F:$F,$A45,'[1]Appendix 1'!$A:$A,Q$1)</f>
        <v>0</v>
      </c>
      <c r="R45" s="43">
        <f ca="1">COUNTIFS('[1]Appendix 1'!$F:$F,$A45,'[1]Appendix 1'!$A:$A,R$1)</f>
        <v>0</v>
      </c>
      <c r="S45" s="43">
        <f ca="1">COUNTIFS('[1]Appendix 1'!$F:$F,$A45,'[1]Appendix 1'!$A:$A,S$1)</f>
        <v>0</v>
      </c>
      <c r="T45" s="43">
        <f ca="1">COUNTIFS('[1]Appendix 1'!$F:$F,$A45,'[1]Appendix 1'!$A:$A,T$1)</f>
        <v>0</v>
      </c>
      <c r="U45" s="43">
        <f ca="1">COUNTIFS('[1]Appendix 1'!$F:$F,$A45,'[1]Appendix 1'!$A:$A,U$1)</f>
        <v>0</v>
      </c>
      <c r="V45" s="43">
        <f ca="1">COUNTIFS('[1]Appendix 1'!$F:$F,$A45,'[1]Appendix 1'!$A:$A,V$1)</f>
        <v>1</v>
      </c>
      <c r="W45" s="43">
        <f ca="1">COUNTIFS('[1]Appendix 1'!$F:$F,$A45,'[1]Appendix 1'!$A:$A,W$1)</f>
        <v>0</v>
      </c>
      <c r="X45" s="43">
        <f ca="1">COUNTIFS('[1]Appendix 1'!$F:$F,$A45,'[1]Appendix 1'!$A:$A,X$1)</f>
        <v>0</v>
      </c>
      <c r="Y45" s="43">
        <f ca="1">COUNTIFS('[1]Appendix 1'!$F:$F,$A45,'[1]Appendix 1'!$A:$A,Y$1)</f>
        <v>0</v>
      </c>
      <c r="Z45" s="43">
        <f ca="1">COUNTIFS('[1]Appendix 1'!$F:$F,$A45,'[1]Appendix 1'!$A:$A,Z$1)</f>
        <v>1</v>
      </c>
      <c r="AA45" s="43">
        <f ca="1">COUNTIFS('[1]Appendix 1'!$F:$F,$A45,'[1]Appendix 1'!$A:$A,AA$1)</f>
        <v>0</v>
      </c>
      <c r="AB45" s="43">
        <f ca="1">COUNTIFS('[1]Appendix 1'!$F:$F,$A45,'[1]Appendix 1'!$A:$A,AB$1)</f>
        <v>0</v>
      </c>
      <c r="AC45" s="43"/>
      <c r="AD45" s="43"/>
      <c r="AE45" s="43"/>
      <c r="AI45" s="43" t="e">
        <f t="shared" ca="1" si="1"/>
        <v>#NAME?</v>
      </c>
      <c r="AJ45" s="43" t="e">
        <f t="shared" ca="1" si="2"/>
        <v>#NAME?</v>
      </c>
      <c r="AK45" s="43" t="e">
        <f t="shared" ca="1" si="3"/>
        <v>#NAME?</v>
      </c>
      <c r="AL45" s="43">
        <v>2018</v>
      </c>
    </row>
    <row r="46" spans="1:48" x14ac:dyDescent="0.2">
      <c r="A46" s="43" t="str">
        <f ca="1">IFERROR(__xludf.DUMMYFUNCTION("""COMPUTED_VALUE"""),"INDONESIA")</f>
        <v>INDONESIA</v>
      </c>
      <c r="B46" s="43">
        <f t="shared" ca="1" si="0"/>
        <v>15</v>
      </c>
      <c r="C46" s="43">
        <f ca="1">COUNTIFS('[1]Appendix 1'!$F:$F,$A46,'[1]Appendix 1'!$A:$A,C$1)</f>
        <v>0</v>
      </c>
      <c r="D46" s="43">
        <f ca="1">COUNTIFS('[1]Appendix 1'!$F:$F,$A46,'[1]Appendix 1'!$A:$A,D$1)</f>
        <v>0</v>
      </c>
      <c r="E46" s="43">
        <f ca="1">COUNTIFS('[1]Appendix 1'!$F:$F,$A46,'[1]Appendix 1'!$A:$A,E$1)</f>
        <v>6</v>
      </c>
      <c r="F46" s="43">
        <f ca="1">COUNTIFS('[1]Appendix 1'!$F:$F,$A46,'[1]Appendix 1'!$A:$A,F$1)</f>
        <v>0</v>
      </c>
      <c r="G46" s="43">
        <f ca="1">COUNTIFS('[1]Appendix 1'!$F:$F,$A46,'[1]Appendix 1'!$A:$A,G$1)</f>
        <v>0</v>
      </c>
      <c r="H46" s="43">
        <f ca="1">COUNTIFS('[1]Appendix 1'!$F:$F,$A46,'[1]Appendix 1'!$A:$A,H$1)</f>
        <v>0</v>
      </c>
      <c r="I46" s="43">
        <f ca="1">COUNTIFS('[1]Appendix 1'!$F:$F,$A46,'[1]Appendix 1'!$A:$A,I$1)</f>
        <v>0</v>
      </c>
      <c r="J46" s="43">
        <f ca="1">COUNTIFS('[1]Appendix 1'!$F:$F,$A46,'[1]Appendix 1'!$A:$A,J$1)</f>
        <v>0</v>
      </c>
      <c r="K46" s="43">
        <f ca="1">COUNTIFS('[1]Appendix 1'!$F:$F,$A46,'[1]Appendix 1'!$A:$A,K$1)</f>
        <v>0</v>
      </c>
      <c r="L46" s="43">
        <f ca="1">COUNTIFS('[1]Appendix 1'!$F:$F,$A46,'[1]Appendix 1'!$A:$A,L$1)</f>
        <v>0</v>
      </c>
      <c r="M46" s="43">
        <f ca="1">COUNTIFS('[1]Appendix 1'!$F:$F,$A46,'[1]Appendix 1'!$A:$A,M$1)</f>
        <v>0</v>
      </c>
      <c r="N46" s="43">
        <f ca="1">COUNTIFS('[1]Appendix 1'!$F:$F,$A46,'[1]Appendix 1'!$A:$A,N$1)</f>
        <v>0</v>
      </c>
      <c r="O46" s="43">
        <f ca="1">COUNTIFS('[1]Appendix 1'!$F:$F,$A46,'[1]Appendix 1'!$A:$A,O$1)</f>
        <v>1</v>
      </c>
      <c r="P46" s="43">
        <f ca="1">COUNTIFS('[1]Appendix 1'!$F:$F,$A46,'[1]Appendix 1'!$A:$A,P$1)</f>
        <v>0</v>
      </c>
      <c r="Q46" s="43">
        <f ca="1">COUNTIFS('[1]Appendix 1'!$F:$F,$A46,'[1]Appendix 1'!$A:$A,Q$1)</f>
        <v>0</v>
      </c>
      <c r="R46" s="43">
        <f ca="1">COUNTIFS('[1]Appendix 1'!$F:$F,$A46,'[1]Appendix 1'!$A:$A,R$1)</f>
        <v>0</v>
      </c>
      <c r="S46" s="43">
        <f ca="1">COUNTIFS('[1]Appendix 1'!$F:$F,$A46,'[1]Appendix 1'!$A:$A,S$1)</f>
        <v>1</v>
      </c>
      <c r="T46" s="43">
        <f ca="1">COUNTIFS('[1]Appendix 1'!$F:$F,$A46,'[1]Appendix 1'!$A:$A,T$1)</f>
        <v>0</v>
      </c>
      <c r="U46" s="43">
        <f ca="1">COUNTIFS('[1]Appendix 1'!$F:$F,$A46,'[1]Appendix 1'!$A:$A,U$1)</f>
        <v>1</v>
      </c>
      <c r="V46" s="43">
        <f ca="1">COUNTIFS('[1]Appendix 1'!$F:$F,$A46,'[1]Appendix 1'!$A:$A,V$1)</f>
        <v>0</v>
      </c>
      <c r="W46" s="43">
        <f ca="1">COUNTIFS('[1]Appendix 1'!$F:$F,$A46,'[1]Appendix 1'!$A:$A,W$1)</f>
        <v>0</v>
      </c>
      <c r="X46" s="43">
        <f ca="1">COUNTIFS('[1]Appendix 1'!$F:$F,$A46,'[1]Appendix 1'!$A:$A,X$1)</f>
        <v>1</v>
      </c>
      <c r="Y46" s="43">
        <f ca="1">COUNTIFS('[1]Appendix 1'!$F:$F,$A46,'[1]Appendix 1'!$A:$A,Y$1)</f>
        <v>0</v>
      </c>
      <c r="Z46" s="43">
        <f ca="1">COUNTIFS('[1]Appendix 1'!$F:$F,$A46,'[1]Appendix 1'!$A:$A,Z$1)</f>
        <v>3</v>
      </c>
      <c r="AA46" s="43">
        <f ca="1">COUNTIFS('[1]Appendix 1'!$F:$F,$A46,'[1]Appendix 1'!$A:$A,AA$1)</f>
        <v>0</v>
      </c>
      <c r="AB46" s="43">
        <f ca="1">COUNTIFS('[1]Appendix 1'!$F:$F,$A46,'[1]Appendix 1'!$A:$A,AB$1)</f>
        <v>2</v>
      </c>
      <c r="AC46" s="43"/>
      <c r="AD46" s="43"/>
      <c r="AE46" s="43"/>
      <c r="AF46" s="43"/>
      <c r="AI46" s="43" t="e">
        <f t="shared" ca="1" si="1"/>
        <v>#NAME?</v>
      </c>
      <c r="AJ46" s="43" t="e">
        <f t="shared" ca="1" si="2"/>
        <v>#NAME?</v>
      </c>
      <c r="AK46" s="43" t="e">
        <f t="shared" ca="1" si="3"/>
        <v>#NAME?</v>
      </c>
      <c r="AL46" s="43">
        <v>2011</v>
      </c>
    </row>
    <row r="47" spans="1:48" x14ac:dyDescent="0.2">
      <c r="A47" s="43" t="str">
        <f ca="1">IFERROR(__xludf.DUMMYFUNCTION("""COMPUTED_VALUE"""),"IRELAND")</f>
        <v>IRELAND</v>
      </c>
      <c r="B47" s="43">
        <f t="shared" ca="1" si="0"/>
        <v>5</v>
      </c>
      <c r="C47" s="43">
        <f ca="1">COUNTIFS('[1]Appendix 1'!$F:$F,$A47,'[1]Appendix 1'!$A:$A,C$1)</f>
        <v>0</v>
      </c>
      <c r="D47" s="43">
        <f ca="1">COUNTIFS('[1]Appendix 1'!$F:$F,$A47,'[1]Appendix 1'!$A:$A,D$1)</f>
        <v>0</v>
      </c>
      <c r="E47" s="43">
        <f ca="1">COUNTIFS('[1]Appendix 1'!$F:$F,$A47,'[1]Appendix 1'!$A:$A,E$1)</f>
        <v>0</v>
      </c>
      <c r="F47" s="43">
        <f ca="1">COUNTIFS('[1]Appendix 1'!$F:$F,$A47,'[1]Appendix 1'!$A:$A,F$1)</f>
        <v>0</v>
      </c>
      <c r="G47" s="43">
        <f ca="1">COUNTIFS('[1]Appendix 1'!$F:$F,$A47,'[1]Appendix 1'!$A:$A,G$1)</f>
        <v>0</v>
      </c>
      <c r="H47" s="43">
        <f ca="1">COUNTIFS('[1]Appendix 1'!$F:$F,$A47,'[1]Appendix 1'!$A:$A,H$1)</f>
        <v>0</v>
      </c>
      <c r="I47" s="43">
        <f ca="1">COUNTIFS('[1]Appendix 1'!$F:$F,$A47,'[1]Appendix 1'!$A:$A,I$1)</f>
        <v>0</v>
      </c>
      <c r="J47" s="43">
        <f ca="1">COUNTIFS('[1]Appendix 1'!$F:$F,$A47,'[1]Appendix 1'!$A:$A,J$1)</f>
        <v>0</v>
      </c>
      <c r="K47" s="43">
        <f ca="1">COUNTIFS('[1]Appendix 1'!$F:$F,$A47,'[1]Appendix 1'!$A:$A,K$1)</f>
        <v>0</v>
      </c>
      <c r="L47" s="43">
        <f ca="1">COUNTIFS('[1]Appendix 1'!$F:$F,$A47,'[1]Appendix 1'!$A:$A,L$1)</f>
        <v>0</v>
      </c>
      <c r="M47" s="43">
        <f ca="1">COUNTIFS('[1]Appendix 1'!$F:$F,$A47,'[1]Appendix 1'!$A:$A,M$1)</f>
        <v>1</v>
      </c>
      <c r="N47" s="43">
        <f ca="1">COUNTIFS('[1]Appendix 1'!$F:$F,$A47,'[1]Appendix 1'!$A:$A,N$1)</f>
        <v>0</v>
      </c>
      <c r="O47" s="43">
        <f ca="1">COUNTIFS('[1]Appendix 1'!$F:$F,$A47,'[1]Appendix 1'!$A:$A,O$1)</f>
        <v>0</v>
      </c>
      <c r="P47" s="43">
        <f ca="1">COUNTIFS('[1]Appendix 1'!$F:$F,$A47,'[1]Appendix 1'!$A:$A,P$1)</f>
        <v>0</v>
      </c>
      <c r="Q47" s="43">
        <f ca="1">COUNTIFS('[1]Appendix 1'!$F:$F,$A47,'[1]Appendix 1'!$A:$A,Q$1)</f>
        <v>0</v>
      </c>
      <c r="R47" s="43">
        <f ca="1">COUNTIFS('[1]Appendix 1'!$F:$F,$A47,'[1]Appendix 1'!$A:$A,R$1)</f>
        <v>0</v>
      </c>
      <c r="S47" s="43">
        <f ca="1">COUNTIFS('[1]Appendix 1'!$F:$F,$A47,'[1]Appendix 1'!$A:$A,S$1)</f>
        <v>1</v>
      </c>
      <c r="T47" s="43">
        <f ca="1">COUNTIFS('[1]Appendix 1'!$F:$F,$A47,'[1]Appendix 1'!$A:$A,T$1)</f>
        <v>0</v>
      </c>
      <c r="U47" s="43">
        <f ca="1">COUNTIFS('[1]Appendix 1'!$F:$F,$A47,'[1]Appendix 1'!$A:$A,U$1)</f>
        <v>0</v>
      </c>
      <c r="V47" s="43">
        <f ca="1">COUNTIFS('[1]Appendix 1'!$F:$F,$A47,'[1]Appendix 1'!$A:$A,V$1)</f>
        <v>0</v>
      </c>
      <c r="W47" s="43">
        <f ca="1">COUNTIFS('[1]Appendix 1'!$F:$F,$A47,'[1]Appendix 1'!$A:$A,W$1)</f>
        <v>2</v>
      </c>
      <c r="X47" s="43">
        <f ca="1">COUNTIFS('[1]Appendix 1'!$F:$F,$A47,'[1]Appendix 1'!$A:$A,X$1)</f>
        <v>1</v>
      </c>
      <c r="Y47" s="43">
        <f ca="1">COUNTIFS('[1]Appendix 1'!$F:$F,$A47,'[1]Appendix 1'!$A:$A,Y$1)</f>
        <v>0</v>
      </c>
      <c r="Z47" s="43">
        <f ca="1">COUNTIFS('[1]Appendix 1'!$F:$F,$A47,'[1]Appendix 1'!$A:$A,Z$1)</f>
        <v>0</v>
      </c>
      <c r="AA47" s="43">
        <f ca="1">COUNTIFS('[1]Appendix 1'!$F:$F,$A47,'[1]Appendix 1'!$A:$A,AA$1)</f>
        <v>0</v>
      </c>
      <c r="AB47" s="43">
        <f ca="1">COUNTIFS('[1]Appendix 1'!$F:$F,$A47,'[1]Appendix 1'!$A:$A,AB$1)</f>
        <v>0</v>
      </c>
      <c r="AC47" s="43"/>
      <c r="AD47" s="43"/>
      <c r="AE47" s="43"/>
      <c r="AF47" s="43"/>
      <c r="AI47" s="43" t="e">
        <f t="shared" ca="1" si="1"/>
        <v>#NAME?</v>
      </c>
      <c r="AJ47" s="43" t="e">
        <f t="shared" ca="1" si="2"/>
        <v>#NAME?</v>
      </c>
      <c r="AK47" s="43" t="e">
        <f t="shared" ca="1" si="3"/>
        <v>#NAME?</v>
      </c>
      <c r="AL47" s="43">
        <v>2009</v>
      </c>
      <c r="AO47" s="43">
        <v>1</v>
      </c>
      <c r="AP47" s="43">
        <f t="shared" ref="AP47:AU48" ca="1" si="13">W47</f>
        <v>2</v>
      </c>
      <c r="AQ47" s="43">
        <f t="shared" ca="1" si="13"/>
        <v>1</v>
      </c>
      <c r="AR47" s="43">
        <f t="shared" ca="1" si="13"/>
        <v>0</v>
      </c>
      <c r="AS47" s="43">
        <f t="shared" ca="1" si="13"/>
        <v>0</v>
      </c>
      <c r="AT47" s="43">
        <f t="shared" ca="1" si="13"/>
        <v>0</v>
      </c>
      <c r="AU47" s="43">
        <f t="shared" ca="1" si="13"/>
        <v>0</v>
      </c>
      <c r="AV47" s="43">
        <v>1</v>
      </c>
    </row>
    <row r="48" spans="1:48" x14ac:dyDescent="0.2">
      <c r="A48" s="43" t="str">
        <f ca="1">IFERROR(__xludf.DUMMYFUNCTION("""COMPUTED_VALUE"""),"ITALY")</f>
        <v>ITALY</v>
      </c>
      <c r="B48" s="43">
        <f t="shared" ca="1" si="0"/>
        <v>7</v>
      </c>
      <c r="C48" s="43">
        <f ca="1">COUNTIFS('[1]Appendix 1'!$F:$F,$A48,'[1]Appendix 1'!$A:$A,C$1)</f>
        <v>0</v>
      </c>
      <c r="D48" s="43">
        <f ca="1">COUNTIFS('[1]Appendix 1'!$F:$F,$A48,'[1]Appendix 1'!$A:$A,D$1)</f>
        <v>0</v>
      </c>
      <c r="E48" s="43">
        <f ca="1">COUNTIFS('[1]Appendix 1'!$F:$F,$A48,'[1]Appendix 1'!$A:$A,E$1)</f>
        <v>0</v>
      </c>
      <c r="F48" s="43">
        <f ca="1">COUNTIFS('[1]Appendix 1'!$F:$F,$A48,'[1]Appendix 1'!$A:$A,F$1)</f>
        <v>0</v>
      </c>
      <c r="G48" s="43">
        <f ca="1">COUNTIFS('[1]Appendix 1'!$F:$F,$A48,'[1]Appendix 1'!$A:$A,G$1)</f>
        <v>0</v>
      </c>
      <c r="H48" s="43">
        <f ca="1">COUNTIFS('[1]Appendix 1'!$F:$F,$A48,'[1]Appendix 1'!$A:$A,H$1)</f>
        <v>0</v>
      </c>
      <c r="I48" s="43">
        <f ca="1">COUNTIFS('[1]Appendix 1'!$F:$F,$A48,'[1]Appendix 1'!$A:$A,I$1)</f>
        <v>0</v>
      </c>
      <c r="J48" s="43">
        <f ca="1">COUNTIFS('[1]Appendix 1'!$F:$F,$A48,'[1]Appendix 1'!$A:$A,J$1)</f>
        <v>0</v>
      </c>
      <c r="K48" s="43">
        <f ca="1">COUNTIFS('[1]Appendix 1'!$F:$F,$A48,'[1]Appendix 1'!$A:$A,K$1)</f>
        <v>1</v>
      </c>
      <c r="L48" s="43">
        <f ca="1">COUNTIFS('[1]Appendix 1'!$F:$F,$A48,'[1]Appendix 1'!$A:$A,L$1)</f>
        <v>1</v>
      </c>
      <c r="M48" s="43">
        <f ca="1">COUNTIFS('[1]Appendix 1'!$F:$F,$A48,'[1]Appendix 1'!$A:$A,M$1)</f>
        <v>2</v>
      </c>
      <c r="N48" s="43">
        <f ca="1">COUNTIFS('[1]Appendix 1'!$F:$F,$A48,'[1]Appendix 1'!$A:$A,N$1)</f>
        <v>1</v>
      </c>
      <c r="O48" s="43">
        <f ca="1">COUNTIFS('[1]Appendix 1'!$F:$F,$A48,'[1]Appendix 1'!$A:$A,O$1)</f>
        <v>0</v>
      </c>
      <c r="P48" s="43">
        <f ca="1">COUNTIFS('[1]Appendix 1'!$F:$F,$A48,'[1]Appendix 1'!$A:$A,P$1)</f>
        <v>0</v>
      </c>
      <c r="Q48" s="43">
        <f ca="1">COUNTIFS('[1]Appendix 1'!$F:$F,$A48,'[1]Appendix 1'!$A:$A,Q$1)</f>
        <v>0</v>
      </c>
      <c r="R48" s="43">
        <f ca="1">COUNTIFS('[1]Appendix 1'!$F:$F,$A48,'[1]Appendix 1'!$A:$A,R$1)</f>
        <v>1</v>
      </c>
      <c r="S48" s="43">
        <f ca="1">COUNTIFS('[1]Appendix 1'!$F:$F,$A48,'[1]Appendix 1'!$A:$A,S$1)</f>
        <v>0</v>
      </c>
      <c r="T48" s="43">
        <f ca="1">COUNTIFS('[1]Appendix 1'!$F:$F,$A48,'[1]Appendix 1'!$A:$A,T$1)</f>
        <v>0</v>
      </c>
      <c r="U48" s="43">
        <f ca="1">COUNTIFS('[1]Appendix 1'!$F:$F,$A48,'[1]Appendix 1'!$A:$A,U$1)</f>
        <v>0</v>
      </c>
      <c r="V48" s="43">
        <f ca="1">COUNTIFS('[1]Appendix 1'!$F:$F,$A48,'[1]Appendix 1'!$A:$A,V$1)</f>
        <v>0</v>
      </c>
      <c r="W48" s="43">
        <f ca="1">COUNTIFS('[1]Appendix 1'!$F:$F,$A48,'[1]Appendix 1'!$A:$A,W$1)</f>
        <v>0</v>
      </c>
      <c r="X48" s="43">
        <f ca="1">COUNTIFS('[1]Appendix 1'!$F:$F,$A48,'[1]Appendix 1'!$A:$A,X$1)</f>
        <v>0</v>
      </c>
      <c r="Y48" s="43">
        <f ca="1">COUNTIFS('[1]Appendix 1'!$F:$F,$A48,'[1]Appendix 1'!$A:$A,Y$1)</f>
        <v>0</v>
      </c>
      <c r="Z48" s="43">
        <f ca="1">COUNTIFS('[1]Appendix 1'!$F:$F,$A48,'[1]Appendix 1'!$A:$A,Z$1)</f>
        <v>1</v>
      </c>
      <c r="AA48" s="43">
        <f ca="1">COUNTIFS('[1]Appendix 1'!$F:$F,$A48,'[1]Appendix 1'!$A:$A,AA$1)</f>
        <v>0</v>
      </c>
      <c r="AB48" s="43">
        <f ca="1">COUNTIFS('[1]Appendix 1'!$F:$F,$A48,'[1]Appendix 1'!$A:$A,AB$1)</f>
        <v>0</v>
      </c>
      <c r="AC48" s="43"/>
      <c r="AD48" s="43"/>
      <c r="AE48" s="43"/>
      <c r="AF48" s="43"/>
      <c r="AI48" s="43" t="e">
        <f t="shared" ca="1" si="1"/>
        <v>#NAME?</v>
      </c>
      <c r="AJ48" s="43" t="e">
        <f t="shared" ca="1" si="2"/>
        <v>#NAME?</v>
      </c>
      <c r="AK48" s="43" t="e">
        <f t="shared" ca="1" si="3"/>
        <v>#NAME?</v>
      </c>
      <c r="AL48" s="43">
        <v>2007</v>
      </c>
      <c r="AO48" s="43">
        <v>1</v>
      </c>
      <c r="AP48" s="43">
        <f t="shared" ca="1" si="13"/>
        <v>0</v>
      </c>
      <c r="AQ48" s="43">
        <f t="shared" ca="1" si="13"/>
        <v>0</v>
      </c>
      <c r="AR48" s="43">
        <f t="shared" ca="1" si="13"/>
        <v>0</v>
      </c>
      <c r="AS48" s="43">
        <f t="shared" ca="1" si="13"/>
        <v>1</v>
      </c>
      <c r="AT48" s="43">
        <f t="shared" ca="1" si="13"/>
        <v>0</v>
      </c>
      <c r="AU48" s="43">
        <f t="shared" ca="1" si="13"/>
        <v>0</v>
      </c>
      <c r="AV48" s="43">
        <v>1</v>
      </c>
    </row>
    <row r="49" spans="1:48" x14ac:dyDescent="0.2">
      <c r="A49" s="43" t="str">
        <f ca="1">IFERROR(__xludf.DUMMYFUNCTION("""COMPUTED_VALUE"""),"JAMAICA")</f>
        <v>JAMAICA</v>
      </c>
      <c r="B49" s="43">
        <f t="shared" ca="1" si="0"/>
        <v>2</v>
      </c>
      <c r="C49" s="43">
        <f ca="1">COUNTIFS('[1]Appendix 1'!$F:$F,$A49,'[1]Appendix 1'!$A:$A,C$1)</f>
        <v>0</v>
      </c>
      <c r="D49" s="43">
        <f ca="1">COUNTIFS('[1]Appendix 1'!$F:$F,$A49,'[1]Appendix 1'!$A:$A,D$1)</f>
        <v>0</v>
      </c>
      <c r="E49" s="43">
        <f ca="1">COUNTIFS('[1]Appendix 1'!$F:$F,$A49,'[1]Appendix 1'!$A:$A,E$1)</f>
        <v>0</v>
      </c>
      <c r="F49" s="43">
        <f ca="1">COUNTIFS('[1]Appendix 1'!$F:$F,$A49,'[1]Appendix 1'!$A:$A,F$1)</f>
        <v>0</v>
      </c>
      <c r="G49" s="43">
        <f ca="1">COUNTIFS('[1]Appendix 1'!$F:$F,$A49,'[1]Appendix 1'!$A:$A,G$1)</f>
        <v>1</v>
      </c>
      <c r="H49" s="43">
        <f ca="1">COUNTIFS('[1]Appendix 1'!$F:$F,$A49,'[1]Appendix 1'!$A:$A,H$1)</f>
        <v>1</v>
      </c>
      <c r="I49" s="43">
        <f ca="1">COUNTIFS('[1]Appendix 1'!$F:$F,$A49,'[1]Appendix 1'!$A:$A,I$1)</f>
        <v>0</v>
      </c>
      <c r="J49" s="43">
        <f ca="1">COUNTIFS('[1]Appendix 1'!$F:$F,$A49,'[1]Appendix 1'!$A:$A,J$1)</f>
        <v>0</v>
      </c>
      <c r="K49" s="43">
        <f ca="1">COUNTIFS('[1]Appendix 1'!$F:$F,$A49,'[1]Appendix 1'!$A:$A,K$1)</f>
        <v>0</v>
      </c>
      <c r="L49" s="43">
        <f ca="1">COUNTIFS('[1]Appendix 1'!$F:$F,$A49,'[1]Appendix 1'!$A:$A,L$1)</f>
        <v>0</v>
      </c>
      <c r="M49" s="43">
        <f ca="1">COUNTIFS('[1]Appendix 1'!$F:$F,$A49,'[1]Appendix 1'!$A:$A,M$1)</f>
        <v>0</v>
      </c>
      <c r="N49" s="43">
        <f ca="1">COUNTIFS('[1]Appendix 1'!$F:$F,$A49,'[1]Appendix 1'!$A:$A,N$1)</f>
        <v>0</v>
      </c>
      <c r="O49" s="43">
        <f ca="1">COUNTIFS('[1]Appendix 1'!$F:$F,$A49,'[1]Appendix 1'!$A:$A,O$1)</f>
        <v>0</v>
      </c>
      <c r="P49" s="43">
        <f ca="1">COUNTIFS('[1]Appendix 1'!$F:$F,$A49,'[1]Appendix 1'!$A:$A,P$1)</f>
        <v>0</v>
      </c>
      <c r="Q49" s="43">
        <f ca="1">COUNTIFS('[1]Appendix 1'!$F:$F,$A49,'[1]Appendix 1'!$A:$A,Q$1)</f>
        <v>0</v>
      </c>
      <c r="R49" s="43">
        <f ca="1">COUNTIFS('[1]Appendix 1'!$F:$F,$A49,'[1]Appendix 1'!$A:$A,R$1)</f>
        <v>0</v>
      </c>
      <c r="S49" s="43">
        <f ca="1">COUNTIFS('[1]Appendix 1'!$F:$F,$A49,'[1]Appendix 1'!$A:$A,S$1)</f>
        <v>0</v>
      </c>
      <c r="T49" s="43">
        <f ca="1">COUNTIFS('[1]Appendix 1'!$F:$F,$A49,'[1]Appendix 1'!$A:$A,T$1)</f>
        <v>0</v>
      </c>
      <c r="U49" s="43">
        <f ca="1">COUNTIFS('[1]Appendix 1'!$F:$F,$A49,'[1]Appendix 1'!$A:$A,U$1)</f>
        <v>0</v>
      </c>
      <c r="V49" s="43">
        <f ca="1">COUNTIFS('[1]Appendix 1'!$F:$F,$A49,'[1]Appendix 1'!$A:$A,V$1)</f>
        <v>0</v>
      </c>
      <c r="W49" s="43">
        <f ca="1">COUNTIFS('[1]Appendix 1'!$F:$F,$A49,'[1]Appendix 1'!$A:$A,W$1)</f>
        <v>0</v>
      </c>
      <c r="X49" s="43">
        <f ca="1">COUNTIFS('[1]Appendix 1'!$F:$F,$A49,'[1]Appendix 1'!$A:$A,X$1)</f>
        <v>0</v>
      </c>
      <c r="Y49" s="43">
        <f ca="1">COUNTIFS('[1]Appendix 1'!$F:$F,$A49,'[1]Appendix 1'!$A:$A,Y$1)</f>
        <v>0</v>
      </c>
      <c r="Z49" s="43">
        <f ca="1">COUNTIFS('[1]Appendix 1'!$F:$F,$A49,'[1]Appendix 1'!$A:$A,Z$1)</f>
        <v>0</v>
      </c>
      <c r="AA49" s="43">
        <f ca="1">COUNTIFS('[1]Appendix 1'!$F:$F,$A49,'[1]Appendix 1'!$A:$A,AA$1)</f>
        <v>0</v>
      </c>
      <c r="AB49" s="43">
        <f ca="1">COUNTIFS('[1]Appendix 1'!$F:$F,$A49,'[1]Appendix 1'!$A:$A,AB$1)</f>
        <v>0</v>
      </c>
      <c r="AC49" s="43"/>
      <c r="AD49" s="43"/>
      <c r="AI49" s="43" t="e">
        <f t="shared" ca="1" si="1"/>
        <v>#NAME?</v>
      </c>
      <c r="AJ49" s="43" t="e">
        <f t="shared" ca="1" si="2"/>
        <v>#NAME?</v>
      </c>
      <c r="AK49" s="43" t="e">
        <f t="shared" ca="1" si="3"/>
        <v>#NAME?</v>
      </c>
      <c r="AL49" s="43">
        <v>2025</v>
      </c>
    </row>
    <row r="50" spans="1:48" x14ac:dyDescent="0.2">
      <c r="A50" s="43" t="str">
        <f ca="1">IFERROR(__xludf.DUMMYFUNCTION("""COMPUTED_VALUE"""),"JAPAN")</f>
        <v>JAPAN</v>
      </c>
      <c r="B50" s="43">
        <f t="shared" ca="1" si="0"/>
        <v>7</v>
      </c>
      <c r="C50" s="43">
        <f ca="1">COUNTIFS('[1]Appendix 1'!$F:$F,$A50,'[1]Appendix 1'!$A:$A,C$1)</f>
        <v>4</v>
      </c>
      <c r="D50" s="43">
        <f ca="1">COUNTIFS('[1]Appendix 1'!$F:$F,$A50,'[1]Appendix 1'!$A:$A,D$1)</f>
        <v>2</v>
      </c>
      <c r="E50" s="43">
        <f ca="1">COUNTIFS('[1]Appendix 1'!$F:$F,$A50,'[1]Appendix 1'!$A:$A,E$1)</f>
        <v>0</v>
      </c>
      <c r="F50" s="43">
        <f ca="1">COUNTIFS('[1]Appendix 1'!$F:$F,$A50,'[1]Appendix 1'!$A:$A,F$1)</f>
        <v>0</v>
      </c>
      <c r="G50" s="43">
        <f ca="1">COUNTIFS('[1]Appendix 1'!$F:$F,$A50,'[1]Appendix 1'!$A:$A,G$1)</f>
        <v>0</v>
      </c>
      <c r="H50" s="43">
        <f ca="1">COUNTIFS('[1]Appendix 1'!$F:$F,$A50,'[1]Appendix 1'!$A:$A,H$1)</f>
        <v>0</v>
      </c>
      <c r="I50" s="43">
        <f ca="1">COUNTIFS('[1]Appendix 1'!$F:$F,$A50,'[1]Appendix 1'!$A:$A,I$1)</f>
        <v>0</v>
      </c>
      <c r="J50" s="43">
        <f ca="1">COUNTIFS('[1]Appendix 1'!$F:$F,$A50,'[1]Appendix 1'!$A:$A,J$1)</f>
        <v>0</v>
      </c>
      <c r="K50" s="43">
        <f ca="1">COUNTIFS('[1]Appendix 1'!$F:$F,$A50,'[1]Appendix 1'!$A:$A,K$1)</f>
        <v>1</v>
      </c>
      <c r="L50" s="43">
        <f ca="1">COUNTIFS('[1]Appendix 1'!$F:$F,$A50,'[1]Appendix 1'!$A:$A,L$1)</f>
        <v>0</v>
      </c>
      <c r="M50" s="43">
        <f ca="1">COUNTIFS('[1]Appendix 1'!$F:$F,$A50,'[1]Appendix 1'!$A:$A,M$1)</f>
        <v>0</v>
      </c>
      <c r="N50" s="43">
        <f ca="1">COUNTIFS('[1]Appendix 1'!$F:$F,$A50,'[1]Appendix 1'!$A:$A,N$1)</f>
        <v>0</v>
      </c>
      <c r="O50" s="43">
        <f ca="1">COUNTIFS('[1]Appendix 1'!$F:$F,$A50,'[1]Appendix 1'!$A:$A,O$1)</f>
        <v>0</v>
      </c>
      <c r="P50" s="43">
        <f ca="1">COUNTIFS('[1]Appendix 1'!$F:$F,$A50,'[1]Appendix 1'!$A:$A,P$1)</f>
        <v>0</v>
      </c>
      <c r="Q50" s="43">
        <f ca="1">COUNTIFS('[1]Appendix 1'!$F:$F,$A50,'[1]Appendix 1'!$A:$A,Q$1)</f>
        <v>0</v>
      </c>
      <c r="R50" s="43">
        <f ca="1">COUNTIFS('[1]Appendix 1'!$F:$F,$A50,'[1]Appendix 1'!$A:$A,R$1)</f>
        <v>0</v>
      </c>
      <c r="S50" s="43">
        <f ca="1">COUNTIFS('[1]Appendix 1'!$F:$F,$A50,'[1]Appendix 1'!$A:$A,S$1)</f>
        <v>0</v>
      </c>
      <c r="T50" s="43">
        <f ca="1">COUNTIFS('[1]Appendix 1'!$F:$F,$A50,'[1]Appendix 1'!$A:$A,T$1)</f>
        <v>0</v>
      </c>
      <c r="U50" s="43">
        <f ca="1">COUNTIFS('[1]Appendix 1'!$F:$F,$A50,'[1]Appendix 1'!$A:$A,U$1)</f>
        <v>0</v>
      </c>
      <c r="V50" s="43">
        <f ca="1">COUNTIFS('[1]Appendix 1'!$F:$F,$A50,'[1]Appendix 1'!$A:$A,V$1)</f>
        <v>0</v>
      </c>
      <c r="W50" s="43">
        <f ca="1">COUNTIFS('[1]Appendix 1'!$F:$F,$A50,'[1]Appendix 1'!$A:$A,W$1)</f>
        <v>0</v>
      </c>
      <c r="X50" s="43">
        <f ca="1">COUNTIFS('[1]Appendix 1'!$F:$F,$A50,'[1]Appendix 1'!$A:$A,X$1)</f>
        <v>0</v>
      </c>
      <c r="Y50" s="43">
        <f ca="1">COUNTIFS('[1]Appendix 1'!$F:$F,$A50,'[1]Appendix 1'!$A:$A,Y$1)</f>
        <v>0</v>
      </c>
      <c r="Z50" s="43">
        <f ca="1">COUNTIFS('[1]Appendix 1'!$F:$F,$A50,'[1]Appendix 1'!$A:$A,Z$1)</f>
        <v>0</v>
      </c>
      <c r="AA50" s="43">
        <f ca="1">COUNTIFS('[1]Appendix 1'!$F:$F,$A50,'[1]Appendix 1'!$A:$A,AA$1)</f>
        <v>0</v>
      </c>
      <c r="AB50" s="43">
        <f ca="1">COUNTIFS('[1]Appendix 1'!$F:$F,$A50,'[1]Appendix 1'!$A:$A,AB$1)</f>
        <v>0</v>
      </c>
      <c r="AC50" s="43"/>
      <c r="AD50" s="43"/>
      <c r="AI50" s="43" t="e">
        <f t="shared" ca="1" si="1"/>
        <v>#NAME?</v>
      </c>
      <c r="AJ50" s="43" t="e">
        <f t="shared" ca="1" si="2"/>
        <v>#NAME?</v>
      </c>
      <c r="AK50" s="43" t="e">
        <f t="shared" ca="1" si="3"/>
        <v>#NAME?</v>
      </c>
      <c r="AL50" s="43">
        <v>2025</v>
      </c>
    </row>
    <row r="51" spans="1:48" x14ac:dyDescent="0.2">
      <c r="A51" s="43" t="str">
        <f ca="1">IFERROR(__xludf.DUMMYFUNCTION("""COMPUTED_VALUE"""),"JORDAN")</f>
        <v>JORDAN</v>
      </c>
      <c r="B51" s="43">
        <f t="shared" ca="1" si="0"/>
        <v>7</v>
      </c>
      <c r="C51" s="43">
        <f ca="1">COUNTIFS('[1]Appendix 1'!$F:$F,$A51,'[1]Appendix 1'!$A:$A,C$1)</f>
        <v>0</v>
      </c>
      <c r="D51" s="43">
        <f ca="1">COUNTIFS('[1]Appendix 1'!$F:$F,$A51,'[1]Appendix 1'!$A:$A,D$1)</f>
        <v>0</v>
      </c>
      <c r="E51" s="43">
        <f ca="1">COUNTIFS('[1]Appendix 1'!$F:$F,$A51,'[1]Appendix 1'!$A:$A,E$1)</f>
        <v>0</v>
      </c>
      <c r="F51" s="43">
        <f ca="1">COUNTIFS('[1]Appendix 1'!$F:$F,$A51,'[1]Appendix 1'!$A:$A,F$1)</f>
        <v>0</v>
      </c>
      <c r="G51" s="43">
        <f ca="1">COUNTIFS('[1]Appendix 1'!$F:$F,$A51,'[1]Appendix 1'!$A:$A,G$1)</f>
        <v>0</v>
      </c>
      <c r="H51" s="43">
        <f ca="1">COUNTIFS('[1]Appendix 1'!$F:$F,$A51,'[1]Appendix 1'!$A:$A,H$1)</f>
        <v>0</v>
      </c>
      <c r="I51" s="43">
        <f ca="1">COUNTIFS('[1]Appendix 1'!$F:$F,$A51,'[1]Appendix 1'!$A:$A,I$1)</f>
        <v>0</v>
      </c>
      <c r="J51" s="43">
        <f ca="1">COUNTIFS('[1]Appendix 1'!$F:$F,$A51,'[1]Appendix 1'!$A:$A,J$1)</f>
        <v>0</v>
      </c>
      <c r="K51" s="43">
        <f ca="1">COUNTIFS('[1]Appendix 1'!$F:$F,$A51,'[1]Appendix 1'!$A:$A,K$1)</f>
        <v>0</v>
      </c>
      <c r="L51" s="43">
        <f ca="1">COUNTIFS('[1]Appendix 1'!$F:$F,$A51,'[1]Appendix 1'!$A:$A,L$1)</f>
        <v>0</v>
      </c>
      <c r="M51" s="43">
        <f ca="1">COUNTIFS('[1]Appendix 1'!$F:$F,$A51,'[1]Appendix 1'!$A:$A,M$1)</f>
        <v>0</v>
      </c>
      <c r="N51" s="43">
        <f ca="1">COUNTIFS('[1]Appendix 1'!$F:$F,$A51,'[1]Appendix 1'!$A:$A,N$1)</f>
        <v>0</v>
      </c>
      <c r="O51" s="43">
        <f ca="1">COUNTIFS('[1]Appendix 1'!$F:$F,$A51,'[1]Appendix 1'!$A:$A,O$1)</f>
        <v>0</v>
      </c>
      <c r="P51" s="43">
        <f ca="1">COUNTIFS('[1]Appendix 1'!$F:$F,$A51,'[1]Appendix 1'!$A:$A,P$1)</f>
        <v>0</v>
      </c>
      <c r="Q51" s="43">
        <f ca="1">COUNTIFS('[1]Appendix 1'!$F:$F,$A51,'[1]Appendix 1'!$A:$A,Q$1)</f>
        <v>2</v>
      </c>
      <c r="R51" s="43">
        <f ca="1">COUNTIFS('[1]Appendix 1'!$F:$F,$A51,'[1]Appendix 1'!$A:$A,R$1)</f>
        <v>0</v>
      </c>
      <c r="S51" s="43">
        <f ca="1">COUNTIFS('[1]Appendix 1'!$F:$F,$A51,'[1]Appendix 1'!$A:$A,S$1)</f>
        <v>0</v>
      </c>
      <c r="T51" s="43">
        <f ca="1">COUNTIFS('[1]Appendix 1'!$F:$F,$A51,'[1]Appendix 1'!$A:$A,T$1)</f>
        <v>0</v>
      </c>
      <c r="U51" s="43">
        <f ca="1">COUNTIFS('[1]Appendix 1'!$F:$F,$A51,'[1]Appendix 1'!$A:$A,U$1)</f>
        <v>0</v>
      </c>
      <c r="V51" s="43">
        <f ca="1">COUNTIFS('[1]Appendix 1'!$F:$F,$A51,'[1]Appendix 1'!$A:$A,V$1)</f>
        <v>0</v>
      </c>
      <c r="W51" s="43">
        <f ca="1">COUNTIFS('[1]Appendix 1'!$F:$F,$A51,'[1]Appendix 1'!$A:$A,W$1)</f>
        <v>0</v>
      </c>
      <c r="X51" s="43">
        <f ca="1">COUNTIFS('[1]Appendix 1'!$F:$F,$A51,'[1]Appendix 1'!$A:$A,X$1)</f>
        <v>0</v>
      </c>
      <c r="Y51" s="43">
        <f ca="1">COUNTIFS('[1]Appendix 1'!$F:$F,$A51,'[1]Appendix 1'!$A:$A,Y$1)</f>
        <v>1</v>
      </c>
      <c r="Z51" s="43">
        <f ca="1">COUNTIFS('[1]Appendix 1'!$F:$F,$A51,'[1]Appendix 1'!$A:$A,Z$1)</f>
        <v>1</v>
      </c>
      <c r="AA51" s="43">
        <f ca="1">COUNTIFS('[1]Appendix 1'!$F:$F,$A51,'[1]Appendix 1'!$A:$A,AA$1)</f>
        <v>1</v>
      </c>
      <c r="AB51" s="43">
        <f ca="1">COUNTIFS('[1]Appendix 1'!$F:$F,$A51,'[1]Appendix 1'!$A:$A,AB$1)</f>
        <v>2</v>
      </c>
      <c r="AC51" s="43"/>
      <c r="AD51" s="43"/>
      <c r="AI51" s="43" t="e">
        <f t="shared" ca="1" si="1"/>
        <v>#NAME?</v>
      </c>
      <c r="AJ51" s="43" t="e">
        <f t="shared" ca="1" si="2"/>
        <v>#NAME?</v>
      </c>
      <c r="AK51" s="43" t="e">
        <f t="shared" ca="1" si="3"/>
        <v>#NAME?</v>
      </c>
      <c r="AL51" s="43">
        <v>2013</v>
      </c>
    </row>
    <row r="52" spans="1:48" x14ac:dyDescent="0.2">
      <c r="A52" s="43" t="str">
        <f ca="1">IFERROR(__xludf.DUMMYFUNCTION("""COMPUTED_VALUE"""),"KAZAKHSTAN")</f>
        <v>KAZAKHSTAN</v>
      </c>
      <c r="B52" s="43">
        <f t="shared" ca="1" si="0"/>
        <v>1</v>
      </c>
      <c r="C52" s="43">
        <f ca="1">COUNTIFS('[1]Appendix 1'!$F:$F,$A52,'[1]Appendix 1'!$A:$A,C$1)</f>
        <v>0</v>
      </c>
      <c r="D52" s="43">
        <f ca="1">COUNTIFS('[1]Appendix 1'!$F:$F,$A52,'[1]Appendix 1'!$A:$A,D$1)</f>
        <v>0</v>
      </c>
      <c r="E52" s="43">
        <f ca="1">COUNTIFS('[1]Appendix 1'!$F:$F,$A52,'[1]Appendix 1'!$A:$A,E$1)</f>
        <v>0</v>
      </c>
      <c r="F52" s="43">
        <f ca="1">COUNTIFS('[1]Appendix 1'!$F:$F,$A52,'[1]Appendix 1'!$A:$A,F$1)</f>
        <v>0</v>
      </c>
      <c r="G52" s="43">
        <f ca="1">COUNTIFS('[1]Appendix 1'!$F:$F,$A52,'[1]Appendix 1'!$A:$A,G$1)</f>
        <v>0</v>
      </c>
      <c r="H52" s="43">
        <f ca="1">COUNTIFS('[1]Appendix 1'!$F:$F,$A52,'[1]Appendix 1'!$A:$A,H$1)</f>
        <v>0</v>
      </c>
      <c r="I52" s="43">
        <f ca="1">COUNTIFS('[1]Appendix 1'!$F:$F,$A52,'[1]Appendix 1'!$A:$A,I$1)</f>
        <v>0</v>
      </c>
      <c r="J52" s="43">
        <f ca="1">COUNTIFS('[1]Appendix 1'!$F:$F,$A52,'[1]Appendix 1'!$A:$A,J$1)</f>
        <v>0</v>
      </c>
      <c r="K52" s="43">
        <f ca="1">COUNTIFS('[1]Appendix 1'!$F:$F,$A52,'[1]Appendix 1'!$A:$A,K$1)</f>
        <v>0</v>
      </c>
      <c r="L52" s="43">
        <f ca="1">COUNTIFS('[1]Appendix 1'!$F:$F,$A52,'[1]Appendix 1'!$A:$A,L$1)</f>
        <v>0</v>
      </c>
      <c r="M52" s="43">
        <f ca="1">COUNTIFS('[1]Appendix 1'!$F:$F,$A52,'[1]Appendix 1'!$A:$A,M$1)</f>
        <v>0</v>
      </c>
      <c r="N52" s="43">
        <f ca="1">COUNTIFS('[1]Appendix 1'!$F:$F,$A52,'[1]Appendix 1'!$A:$A,N$1)</f>
        <v>0</v>
      </c>
      <c r="O52" s="43">
        <f ca="1">COUNTIFS('[1]Appendix 1'!$F:$F,$A52,'[1]Appendix 1'!$A:$A,O$1)</f>
        <v>0</v>
      </c>
      <c r="P52" s="43">
        <f ca="1">COUNTIFS('[1]Appendix 1'!$F:$F,$A52,'[1]Appendix 1'!$A:$A,P$1)</f>
        <v>0</v>
      </c>
      <c r="Q52" s="43">
        <f ca="1">COUNTIFS('[1]Appendix 1'!$F:$F,$A52,'[1]Appendix 1'!$A:$A,Q$1)</f>
        <v>0</v>
      </c>
      <c r="R52" s="43">
        <f ca="1">COUNTIFS('[1]Appendix 1'!$F:$F,$A52,'[1]Appendix 1'!$A:$A,R$1)</f>
        <v>0</v>
      </c>
      <c r="S52" s="43">
        <f ca="1">COUNTIFS('[1]Appendix 1'!$F:$F,$A52,'[1]Appendix 1'!$A:$A,S$1)</f>
        <v>0</v>
      </c>
      <c r="T52" s="43">
        <f ca="1">COUNTIFS('[1]Appendix 1'!$F:$F,$A52,'[1]Appendix 1'!$A:$A,T$1)</f>
        <v>1</v>
      </c>
      <c r="U52" s="43">
        <f ca="1">COUNTIFS('[1]Appendix 1'!$F:$F,$A52,'[1]Appendix 1'!$A:$A,U$1)</f>
        <v>0</v>
      </c>
      <c r="V52" s="43">
        <f ca="1">COUNTIFS('[1]Appendix 1'!$F:$F,$A52,'[1]Appendix 1'!$A:$A,V$1)</f>
        <v>0</v>
      </c>
      <c r="W52" s="43">
        <f ca="1">COUNTIFS('[1]Appendix 1'!$F:$F,$A52,'[1]Appendix 1'!$A:$A,W$1)</f>
        <v>0</v>
      </c>
      <c r="X52" s="43">
        <f ca="1">COUNTIFS('[1]Appendix 1'!$F:$F,$A52,'[1]Appendix 1'!$A:$A,X$1)</f>
        <v>0</v>
      </c>
      <c r="Y52" s="43">
        <f ca="1">COUNTIFS('[1]Appendix 1'!$F:$F,$A52,'[1]Appendix 1'!$A:$A,Y$1)</f>
        <v>0</v>
      </c>
      <c r="Z52" s="43">
        <f ca="1">COUNTIFS('[1]Appendix 1'!$F:$F,$A52,'[1]Appendix 1'!$A:$A,Z$1)</f>
        <v>0</v>
      </c>
      <c r="AA52" s="43">
        <f ca="1">COUNTIFS('[1]Appendix 1'!$F:$F,$A52,'[1]Appendix 1'!$A:$A,AA$1)</f>
        <v>0</v>
      </c>
      <c r="AB52" s="43">
        <f ca="1">COUNTIFS('[1]Appendix 1'!$F:$F,$A52,'[1]Appendix 1'!$A:$A,AB$1)</f>
        <v>0</v>
      </c>
      <c r="AC52" s="43"/>
      <c r="AD52" s="43"/>
      <c r="AI52" s="43" t="e">
        <f t="shared" ca="1" si="1"/>
        <v>#NAME?</v>
      </c>
      <c r="AJ52" s="43" t="e">
        <f t="shared" ca="1" si="2"/>
        <v>#NAME?</v>
      </c>
      <c r="AK52" s="43" t="e">
        <f t="shared" ca="1" si="3"/>
        <v>#NAME?</v>
      </c>
      <c r="AL52" s="43">
        <v>2016</v>
      </c>
      <c r="AP52" s="43">
        <f t="shared" ref="AP52:AU52" ca="1" si="14">W52</f>
        <v>0</v>
      </c>
      <c r="AQ52" s="43">
        <f t="shared" ca="1" si="14"/>
        <v>0</v>
      </c>
      <c r="AR52" s="43">
        <f t="shared" ca="1" si="14"/>
        <v>0</v>
      </c>
      <c r="AS52" s="43">
        <f t="shared" ca="1" si="14"/>
        <v>0</v>
      </c>
      <c r="AT52" s="43">
        <f t="shared" ca="1" si="14"/>
        <v>0</v>
      </c>
      <c r="AU52" s="43">
        <f t="shared" ca="1" si="14"/>
        <v>0</v>
      </c>
    </row>
    <row r="53" spans="1:48" x14ac:dyDescent="0.2">
      <c r="A53" s="43" t="str">
        <f ca="1">IFERROR(__xludf.DUMMYFUNCTION("""COMPUTED_VALUE"""),"KENYA")</f>
        <v>KENYA</v>
      </c>
      <c r="B53" s="43">
        <f t="shared" ca="1" si="0"/>
        <v>9</v>
      </c>
      <c r="C53" s="43">
        <f ca="1">COUNTIFS('[1]Appendix 1'!$F:$F,$A53,'[1]Appendix 1'!$A:$A,C$1)</f>
        <v>0</v>
      </c>
      <c r="D53" s="43">
        <f ca="1">COUNTIFS('[1]Appendix 1'!$F:$F,$A53,'[1]Appendix 1'!$A:$A,D$1)</f>
        <v>0</v>
      </c>
      <c r="E53" s="43">
        <f ca="1">COUNTIFS('[1]Appendix 1'!$F:$F,$A53,'[1]Appendix 1'!$A:$A,E$1)</f>
        <v>1</v>
      </c>
      <c r="F53" s="43">
        <f ca="1">COUNTIFS('[1]Appendix 1'!$F:$F,$A53,'[1]Appendix 1'!$A:$A,F$1)</f>
        <v>1</v>
      </c>
      <c r="G53" s="43">
        <f ca="1">COUNTIFS('[1]Appendix 1'!$F:$F,$A53,'[1]Appendix 1'!$A:$A,G$1)</f>
        <v>0</v>
      </c>
      <c r="H53" s="43">
        <f ca="1">COUNTIFS('[1]Appendix 1'!$F:$F,$A53,'[1]Appendix 1'!$A:$A,H$1)</f>
        <v>1</v>
      </c>
      <c r="I53" s="43">
        <f ca="1">COUNTIFS('[1]Appendix 1'!$F:$F,$A53,'[1]Appendix 1'!$A:$A,I$1)</f>
        <v>0</v>
      </c>
      <c r="J53" s="43">
        <f ca="1">COUNTIFS('[1]Appendix 1'!$F:$F,$A53,'[1]Appendix 1'!$A:$A,J$1)</f>
        <v>0</v>
      </c>
      <c r="K53" s="43">
        <f ca="1">COUNTIFS('[1]Appendix 1'!$F:$F,$A53,'[1]Appendix 1'!$A:$A,K$1)</f>
        <v>0</v>
      </c>
      <c r="L53" s="43">
        <f ca="1">COUNTIFS('[1]Appendix 1'!$F:$F,$A53,'[1]Appendix 1'!$A:$A,L$1)</f>
        <v>1</v>
      </c>
      <c r="M53" s="43">
        <f ca="1">COUNTIFS('[1]Appendix 1'!$F:$F,$A53,'[1]Appendix 1'!$A:$A,M$1)</f>
        <v>0</v>
      </c>
      <c r="N53" s="43">
        <f ca="1">COUNTIFS('[1]Appendix 1'!$F:$F,$A53,'[1]Appendix 1'!$A:$A,N$1)</f>
        <v>1</v>
      </c>
      <c r="O53" s="43">
        <f ca="1">COUNTIFS('[1]Appendix 1'!$F:$F,$A53,'[1]Appendix 1'!$A:$A,O$1)</f>
        <v>0</v>
      </c>
      <c r="P53" s="43">
        <f ca="1">COUNTIFS('[1]Appendix 1'!$F:$F,$A53,'[1]Appendix 1'!$A:$A,P$1)</f>
        <v>1</v>
      </c>
      <c r="Q53" s="43">
        <f ca="1">COUNTIFS('[1]Appendix 1'!$F:$F,$A53,'[1]Appendix 1'!$A:$A,Q$1)</f>
        <v>0</v>
      </c>
      <c r="R53" s="43">
        <f ca="1">COUNTIFS('[1]Appendix 1'!$F:$F,$A53,'[1]Appendix 1'!$A:$A,R$1)</f>
        <v>0</v>
      </c>
      <c r="S53" s="43">
        <f ca="1">COUNTIFS('[1]Appendix 1'!$F:$F,$A53,'[1]Appendix 1'!$A:$A,S$1)</f>
        <v>0</v>
      </c>
      <c r="T53" s="43">
        <f ca="1">COUNTIFS('[1]Appendix 1'!$F:$F,$A53,'[1]Appendix 1'!$A:$A,T$1)</f>
        <v>0</v>
      </c>
      <c r="U53" s="43">
        <f ca="1">COUNTIFS('[1]Appendix 1'!$F:$F,$A53,'[1]Appendix 1'!$A:$A,U$1)</f>
        <v>0</v>
      </c>
      <c r="V53" s="43">
        <f ca="1">COUNTIFS('[1]Appendix 1'!$F:$F,$A53,'[1]Appendix 1'!$A:$A,V$1)</f>
        <v>0</v>
      </c>
      <c r="W53" s="43">
        <f ca="1">COUNTIFS('[1]Appendix 1'!$F:$F,$A53,'[1]Appendix 1'!$A:$A,W$1)</f>
        <v>0</v>
      </c>
      <c r="X53" s="43">
        <f ca="1">COUNTIFS('[1]Appendix 1'!$F:$F,$A53,'[1]Appendix 1'!$A:$A,X$1)</f>
        <v>0</v>
      </c>
      <c r="Y53" s="43">
        <f ca="1">COUNTIFS('[1]Appendix 1'!$F:$F,$A53,'[1]Appendix 1'!$A:$A,Y$1)</f>
        <v>1</v>
      </c>
      <c r="Z53" s="43">
        <f ca="1">COUNTIFS('[1]Appendix 1'!$F:$F,$A53,'[1]Appendix 1'!$A:$A,Z$1)</f>
        <v>1</v>
      </c>
      <c r="AA53" s="43">
        <f ca="1">COUNTIFS('[1]Appendix 1'!$F:$F,$A53,'[1]Appendix 1'!$A:$A,AA$1)</f>
        <v>1</v>
      </c>
      <c r="AB53" s="43">
        <f ca="1">COUNTIFS('[1]Appendix 1'!$F:$F,$A53,'[1]Appendix 1'!$A:$A,AB$1)</f>
        <v>0</v>
      </c>
      <c r="AC53" s="43"/>
      <c r="AD53" s="43"/>
      <c r="AE53" s="43"/>
      <c r="AI53" s="43" t="e">
        <f t="shared" ca="1" si="1"/>
        <v>#NAME?</v>
      </c>
      <c r="AJ53" s="43" t="e">
        <f t="shared" ca="1" si="2"/>
        <v>#NAME?</v>
      </c>
      <c r="AK53" s="43" t="e">
        <f t="shared" ca="1" si="3"/>
        <v>#NAME?</v>
      </c>
      <c r="AL53" s="43">
        <v>2021</v>
      </c>
    </row>
    <row r="54" spans="1:48" x14ac:dyDescent="0.2">
      <c r="A54" s="43" t="str">
        <f ca="1">IFERROR(__xludf.DUMMYFUNCTION("""COMPUTED_VALUE"""),"KOREA")</f>
        <v>KOREA</v>
      </c>
      <c r="B54" s="43">
        <f t="shared" ca="1" si="0"/>
        <v>7</v>
      </c>
      <c r="C54" s="43">
        <f ca="1">COUNTIFS('[1]Appendix 1'!$F:$F,$A54,'[1]Appendix 1'!$A:$A,C$1)</f>
        <v>0</v>
      </c>
      <c r="D54" s="43">
        <f ca="1">COUNTIFS('[1]Appendix 1'!$F:$F,$A54,'[1]Appendix 1'!$A:$A,D$1)</f>
        <v>2</v>
      </c>
      <c r="E54" s="43">
        <f ca="1">COUNTIFS('[1]Appendix 1'!$F:$F,$A54,'[1]Appendix 1'!$A:$A,E$1)</f>
        <v>0</v>
      </c>
      <c r="F54" s="43">
        <f ca="1">COUNTIFS('[1]Appendix 1'!$F:$F,$A54,'[1]Appendix 1'!$A:$A,F$1)</f>
        <v>2</v>
      </c>
      <c r="G54" s="43">
        <f ca="1">COUNTIFS('[1]Appendix 1'!$F:$F,$A54,'[1]Appendix 1'!$A:$A,G$1)</f>
        <v>1</v>
      </c>
      <c r="H54" s="43">
        <f ca="1">COUNTIFS('[1]Appendix 1'!$F:$F,$A54,'[1]Appendix 1'!$A:$A,H$1)</f>
        <v>0</v>
      </c>
      <c r="I54" s="43">
        <f ca="1">COUNTIFS('[1]Appendix 1'!$F:$F,$A54,'[1]Appendix 1'!$A:$A,I$1)</f>
        <v>0</v>
      </c>
      <c r="J54" s="43">
        <f ca="1">COUNTIFS('[1]Appendix 1'!$F:$F,$A54,'[1]Appendix 1'!$A:$A,J$1)</f>
        <v>0</v>
      </c>
      <c r="K54" s="43">
        <f ca="1">COUNTIFS('[1]Appendix 1'!$F:$F,$A54,'[1]Appendix 1'!$A:$A,K$1)</f>
        <v>0</v>
      </c>
      <c r="L54" s="43">
        <f ca="1">COUNTIFS('[1]Appendix 1'!$F:$F,$A54,'[1]Appendix 1'!$A:$A,L$1)</f>
        <v>0</v>
      </c>
      <c r="M54" s="43">
        <f ca="1">COUNTIFS('[1]Appendix 1'!$F:$F,$A54,'[1]Appendix 1'!$A:$A,M$1)</f>
        <v>0</v>
      </c>
      <c r="N54" s="43">
        <f ca="1">COUNTIFS('[1]Appendix 1'!$F:$F,$A54,'[1]Appendix 1'!$A:$A,N$1)</f>
        <v>0</v>
      </c>
      <c r="O54" s="43">
        <f ca="1">COUNTIFS('[1]Appendix 1'!$F:$F,$A54,'[1]Appendix 1'!$A:$A,O$1)</f>
        <v>0</v>
      </c>
      <c r="P54" s="43">
        <f ca="1">COUNTIFS('[1]Appendix 1'!$F:$F,$A54,'[1]Appendix 1'!$A:$A,P$1)</f>
        <v>1</v>
      </c>
      <c r="Q54" s="43">
        <f ca="1">COUNTIFS('[1]Appendix 1'!$F:$F,$A54,'[1]Appendix 1'!$A:$A,Q$1)</f>
        <v>0</v>
      </c>
      <c r="R54" s="43">
        <f ca="1">COUNTIFS('[1]Appendix 1'!$F:$F,$A54,'[1]Appendix 1'!$A:$A,R$1)</f>
        <v>0</v>
      </c>
      <c r="S54" s="43">
        <f ca="1">COUNTIFS('[1]Appendix 1'!$F:$F,$A54,'[1]Appendix 1'!$A:$A,S$1)</f>
        <v>0</v>
      </c>
      <c r="T54" s="43">
        <f ca="1">COUNTIFS('[1]Appendix 1'!$F:$F,$A54,'[1]Appendix 1'!$A:$A,T$1)</f>
        <v>0</v>
      </c>
      <c r="U54" s="43">
        <f ca="1">COUNTIFS('[1]Appendix 1'!$F:$F,$A54,'[1]Appendix 1'!$A:$A,U$1)</f>
        <v>0</v>
      </c>
      <c r="V54" s="43">
        <f ca="1">COUNTIFS('[1]Appendix 1'!$F:$F,$A54,'[1]Appendix 1'!$A:$A,V$1)</f>
        <v>0</v>
      </c>
      <c r="W54" s="43">
        <f ca="1">COUNTIFS('[1]Appendix 1'!$F:$F,$A54,'[1]Appendix 1'!$A:$A,W$1)</f>
        <v>0</v>
      </c>
      <c r="X54" s="43">
        <f ca="1">COUNTIFS('[1]Appendix 1'!$F:$F,$A54,'[1]Appendix 1'!$A:$A,X$1)</f>
        <v>0</v>
      </c>
      <c r="Y54" s="43">
        <f ca="1">COUNTIFS('[1]Appendix 1'!$F:$F,$A54,'[1]Appendix 1'!$A:$A,Y$1)</f>
        <v>1</v>
      </c>
      <c r="Z54" s="43">
        <f ca="1">COUNTIFS('[1]Appendix 1'!$F:$F,$A54,'[1]Appendix 1'!$A:$A,Z$1)</f>
        <v>0</v>
      </c>
      <c r="AA54" s="43">
        <f ca="1">COUNTIFS('[1]Appendix 1'!$F:$F,$A54,'[1]Appendix 1'!$A:$A,AA$1)</f>
        <v>0</v>
      </c>
      <c r="AB54" s="43">
        <f ca="1">COUNTIFS('[1]Appendix 1'!$F:$F,$A54,'[1]Appendix 1'!$A:$A,AB$1)</f>
        <v>0</v>
      </c>
      <c r="AC54" s="43"/>
      <c r="AD54" s="43"/>
      <c r="AE54" s="43"/>
      <c r="AI54" s="43" t="e">
        <f t="shared" ca="1" si="1"/>
        <v>#NAME?</v>
      </c>
      <c r="AJ54" s="43" t="e">
        <f t="shared" ca="1" si="2"/>
        <v>#NAME?</v>
      </c>
      <c r="AK54" s="43" t="e">
        <f t="shared" ca="1" si="3"/>
        <v>#NAME?</v>
      </c>
      <c r="AL54" s="43">
        <v>2012</v>
      </c>
    </row>
    <row r="55" spans="1:48" x14ac:dyDescent="0.2">
      <c r="A55" s="43" t="str">
        <f ca="1">IFERROR(__xludf.DUMMYFUNCTION("""COMPUTED_VALUE"""),"LATVIA")</f>
        <v>LATVIA</v>
      </c>
      <c r="B55" s="43">
        <f t="shared" ca="1" si="0"/>
        <v>2</v>
      </c>
      <c r="C55" s="43">
        <f ca="1">COUNTIFS('[1]Appendix 1'!$F:$F,$A55,'[1]Appendix 1'!$A:$A,C$1)</f>
        <v>0</v>
      </c>
      <c r="D55" s="43">
        <f ca="1">COUNTIFS('[1]Appendix 1'!$F:$F,$A55,'[1]Appendix 1'!$A:$A,D$1)</f>
        <v>0</v>
      </c>
      <c r="E55" s="43">
        <f ca="1">COUNTIFS('[1]Appendix 1'!$F:$F,$A55,'[1]Appendix 1'!$A:$A,E$1)</f>
        <v>1</v>
      </c>
      <c r="F55" s="43">
        <f ca="1">COUNTIFS('[1]Appendix 1'!$F:$F,$A55,'[1]Appendix 1'!$A:$A,F$1)</f>
        <v>0</v>
      </c>
      <c r="G55" s="43">
        <f ca="1">COUNTIFS('[1]Appendix 1'!$F:$F,$A55,'[1]Appendix 1'!$A:$A,G$1)</f>
        <v>0</v>
      </c>
      <c r="H55" s="43">
        <f ca="1">COUNTIFS('[1]Appendix 1'!$F:$F,$A55,'[1]Appendix 1'!$A:$A,H$1)</f>
        <v>0</v>
      </c>
      <c r="I55" s="43">
        <f ca="1">COUNTIFS('[1]Appendix 1'!$F:$F,$A55,'[1]Appendix 1'!$A:$A,I$1)</f>
        <v>0</v>
      </c>
      <c r="J55" s="43">
        <f ca="1">COUNTIFS('[1]Appendix 1'!$F:$F,$A55,'[1]Appendix 1'!$A:$A,J$1)</f>
        <v>0</v>
      </c>
      <c r="K55" s="43">
        <f ca="1">COUNTIFS('[1]Appendix 1'!$F:$F,$A55,'[1]Appendix 1'!$A:$A,K$1)</f>
        <v>0</v>
      </c>
      <c r="L55" s="43">
        <f ca="1">COUNTIFS('[1]Appendix 1'!$F:$F,$A55,'[1]Appendix 1'!$A:$A,L$1)</f>
        <v>0</v>
      </c>
      <c r="M55" s="43">
        <f ca="1">COUNTIFS('[1]Appendix 1'!$F:$F,$A55,'[1]Appendix 1'!$A:$A,M$1)</f>
        <v>0</v>
      </c>
      <c r="N55" s="43">
        <f ca="1">COUNTIFS('[1]Appendix 1'!$F:$F,$A55,'[1]Appendix 1'!$A:$A,N$1)</f>
        <v>0</v>
      </c>
      <c r="O55" s="43">
        <f ca="1">COUNTIFS('[1]Appendix 1'!$F:$F,$A55,'[1]Appendix 1'!$A:$A,O$1)</f>
        <v>0</v>
      </c>
      <c r="P55" s="43">
        <f ca="1">COUNTIFS('[1]Appendix 1'!$F:$F,$A55,'[1]Appendix 1'!$A:$A,P$1)</f>
        <v>0</v>
      </c>
      <c r="Q55" s="43">
        <f ca="1">COUNTIFS('[1]Appendix 1'!$F:$F,$A55,'[1]Appendix 1'!$A:$A,Q$1)</f>
        <v>1</v>
      </c>
      <c r="R55" s="43">
        <f ca="1">COUNTIFS('[1]Appendix 1'!$F:$F,$A55,'[1]Appendix 1'!$A:$A,R$1)</f>
        <v>0</v>
      </c>
      <c r="S55" s="43">
        <f ca="1">COUNTIFS('[1]Appendix 1'!$F:$F,$A55,'[1]Appendix 1'!$A:$A,S$1)</f>
        <v>0</v>
      </c>
      <c r="T55" s="43">
        <f ca="1">COUNTIFS('[1]Appendix 1'!$F:$F,$A55,'[1]Appendix 1'!$A:$A,T$1)</f>
        <v>0</v>
      </c>
      <c r="U55" s="43">
        <f ca="1">COUNTIFS('[1]Appendix 1'!$F:$F,$A55,'[1]Appendix 1'!$A:$A,U$1)</f>
        <v>0</v>
      </c>
      <c r="V55" s="43">
        <f ca="1">COUNTIFS('[1]Appendix 1'!$F:$F,$A55,'[1]Appendix 1'!$A:$A,V$1)</f>
        <v>0</v>
      </c>
      <c r="W55" s="43">
        <f ca="1">COUNTIFS('[1]Appendix 1'!$F:$F,$A55,'[1]Appendix 1'!$A:$A,W$1)</f>
        <v>0</v>
      </c>
      <c r="X55" s="43">
        <f ca="1">COUNTIFS('[1]Appendix 1'!$F:$F,$A55,'[1]Appendix 1'!$A:$A,X$1)</f>
        <v>0</v>
      </c>
      <c r="Y55" s="43">
        <f ca="1">COUNTIFS('[1]Appendix 1'!$F:$F,$A55,'[1]Appendix 1'!$A:$A,Y$1)</f>
        <v>0</v>
      </c>
      <c r="Z55" s="43">
        <f ca="1">COUNTIFS('[1]Appendix 1'!$F:$F,$A55,'[1]Appendix 1'!$A:$A,Z$1)</f>
        <v>0</v>
      </c>
      <c r="AA55" s="43">
        <f ca="1">COUNTIFS('[1]Appendix 1'!$F:$F,$A55,'[1]Appendix 1'!$A:$A,AA$1)</f>
        <v>0</v>
      </c>
      <c r="AB55" s="43">
        <f ca="1">COUNTIFS('[1]Appendix 1'!$F:$F,$A55,'[1]Appendix 1'!$A:$A,AB$1)</f>
        <v>0</v>
      </c>
      <c r="AC55" s="43"/>
      <c r="AD55" s="43"/>
      <c r="AE55" s="43"/>
      <c r="AI55" s="43" t="e">
        <f t="shared" ca="1" si="1"/>
        <v>#NAME?</v>
      </c>
      <c r="AJ55" s="43" t="e">
        <f t="shared" ca="1" si="2"/>
        <v>#NAME?</v>
      </c>
      <c r="AK55" s="43" t="e">
        <f t="shared" ca="1" si="3"/>
        <v>#NAME?</v>
      </c>
      <c r="AL55" s="43">
        <v>2013</v>
      </c>
      <c r="AO55" s="43">
        <v>1</v>
      </c>
      <c r="AP55" s="43">
        <f t="shared" ref="AP55:AU55" ca="1" si="15">W55</f>
        <v>0</v>
      </c>
      <c r="AQ55" s="43">
        <f t="shared" ca="1" si="15"/>
        <v>0</v>
      </c>
      <c r="AR55" s="43">
        <f t="shared" ca="1" si="15"/>
        <v>0</v>
      </c>
      <c r="AS55" s="43">
        <f t="shared" ca="1" si="15"/>
        <v>0</v>
      </c>
      <c r="AT55" s="43">
        <f t="shared" ca="1" si="15"/>
        <v>0</v>
      </c>
      <c r="AU55" s="43">
        <f t="shared" ca="1" si="15"/>
        <v>0</v>
      </c>
    </row>
    <row r="56" spans="1:48" x14ac:dyDescent="0.2">
      <c r="A56" s="43" t="str">
        <f ca="1">IFERROR(__xludf.DUMMYFUNCTION("""COMPUTED_VALUE"""),"LEBANON")</f>
        <v>LEBANON</v>
      </c>
      <c r="B56" s="43">
        <f t="shared" ca="1" si="0"/>
        <v>1</v>
      </c>
      <c r="C56" s="43">
        <f ca="1">COUNTIFS('[1]Appendix 1'!$F:$F,$A56,'[1]Appendix 1'!$A:$A,C$1)</f>
        <v>0</v>
      </c>
      <c r="D56" s="43">
        <f ca="1">COUNTIFS('[1]Appendix 1'!$F:$F,$A56,'[1]Appendix 1'!$A:$A,D$1)</f>
        <v>0</v>
      </c>
      <c r="E56" s="43">
        <f ca="1">COUNTIFS('[1]Appendix 1'!$F:$F,$A56,'[1]Appendix 1'!$A:$A,E$1)</f>
        <v>0</v>
      </c>
      <c r="F56" s="43">
        <f ca="1">COUNTIFS('[1]Appendix 1'!$F:$F,$A56,'[1]Appendix 1'!$A:$A,F$1)</f>
        <v>0</v>
      </c>
      <c r="G56" s="43">
        <f ca="1">COUNTIFS('[1]Appendix 1'!$F:$F,$A56,'[1]Appendix 1'!$A:$A,G$1)</f>
        <v>0</v>
      </c>
      <c r="H56" s="43">
        <f ca="1">COUNTIFS('[1]Appendix 1'!$F:$F,$A56,'[1]Appendix 1'!$A:$A,H$1)</f>
        <v>0</v>
      </c>
      <c r="I56" s="43">
        <f ca="1">COUNTIFS('[1]Appendix 1'!$F:$F,$A56,'[1]Appendix 1'!$A:$A,I$1)</f>
        <v>0</v>
      </c>
      <c r="J56" s="43">
        <f ca="1">COUNTIFS('[1]Appendix 1'!$F:$F,$A56,'[1]Appendix 1'!$A:$A,J$1)</f>
        <v>0</v>
      </c>
      <c r="K56" s="43">
        <f ca="1">COUNTIFS('[1]Appendix 1'!$F:$F,$A56,'[1]Appendix 1'!$A:$A,K$1)</f>
        <v>0</v>
      </c>
      <c r="L56" s="43">
        <f ca="1">COUNTIFS('[1]Appendix 1'!$F:$F,$A56,'[1]Appendix 1'!$A:$A,L$1)</f>
        <v>0</v>
      </c>
      <c r="M56" s="43">
        <f ca="1">COUNTIFS('[1]Appendix 1'!$F:$F,$A56,'[1]Appendix 1'!$A:$A,M$1)</f>
        <v>0</v>
      </c>
      <c r="N56" s="43">
        <f ca="1">COUNTIFS('[1]Appendix 1'!$F:$F,$A56,'[1]Appendix 1'!$A:$A,N$1)</f>
        <v>0</v>
      </c>
      <c r="O56" s="43">
        <f ca="1">COUNTIFS('[1]Appendix 1'!$F:$F,$A56,'[1]Appendix 1'!$A:$A,O$1)</f>
        <v>0</v>
      </c>
      <c r="P56" s="43">
        <f ca="1">COUNTIFS('[1]Appendix 1'!$F:$F,$A56,'[1]Appendix 1'!$A:$A,P$1)</f>
        <v>0</v>
      </c>
      <c r="Q56" s="43">
        <f ca="1">COUNTIFS('[1]Appendix 1'!$F:$F,$A56,'[1]Appendix 1'!$A:$A,Q$1)</f>
        <v>0</v>
      </c>
      <c r="R56" s="43">
        <f ca="1">COUNTIFS('[1]Appendix 1'!$F:$F,$A56,'[1]Appendix 1'!$A:$A,R$1)</f>
        <v>0</v>
      </c>
      <c r="S56" s="43">
        <f ca="1">COUNTIFS('[1]Appendix 1'!$F:$F,$A56,'[1]Appendix 1'!$A:$A,S$1)</f>
        <v>0</v>
      </c>
      <c r="T56" s="43">
        <f ca="1">COUNTIFS('[1]Appendix 1'!$F:$F,$A56,'[1]Appendix 1'!$A:$A,T$1)</f>
        <v>1</v>
      </c>
      <c r="U56" s="43">
        <f ca="1">COUNTIFS('[1]Appendix 1'!$F:$F,$A56,'[1]Appendix 1'!$A:$A,U$1)</f>
        <v>0</v>
      </c>
      <c r="V56" s="43">
        <f ca="1">COUNTIFS('[1]Appendix 1'!$F:$F,$A56,'[1]Appendix 1'!$A:$A,V$1)</f>
        <v>0</v>
      </c>
      <c r="W56" s="43">
        <f ca="1">COUNTIFS('[1]Appendix 1'!$F:$F,$A56,'[1]Appendix 1'!$A:$A,W$1)</f>
        <v>0</v>
      </c>
      <c r="X56" s="43">
        <f ca="1">COUNTIFS('[1]Appendix 1'!$F:$F,$A56,'[1]Appendix 1'!$A:$A,X$1)</f>
        <v>0</v>
      </c>
      <c r="Y56" s="43">
        <f ca="1">COUNTIFS('[1]Appendix 1'!$F:$F,$A56,'[1]Appendix 1'!$A:$A,Y$1)</f>
        <v>0</v>
      </c>
      <c r="Z56" s="43">
        <f ca="1">COUNTIFS('[1]Appendix 1'!$F:$F,$A56,'[1]Appendix 1'!$A:$A,Z$1)</f>
        <v>0</v>
      </c>
      <c r="AA56" s="43">
        <f ca="1">COUNTIFS('[1]Appendix 1'!$F:$F,$A56,'[1]Appendix 1'!$A:$A,AA$1)</f>
        <v>0</v>
      </c>
      <c r="AB56" s="43">
        <f ca="1">COUNTIFS('[1]Appendix 1'!$F:$F,$A56,'[1]Appendix 1'!$A:$A,AB$1)</f>
        <v>0</v>
      </c>
      <c r="AC56" s="43"/>
      <c r="AD56" s="43"/>
      <c r="AI56" s="43" t="e">
        <f t="shared" ca="1" si="1"/>
        <v>#NAME?</v>
      </c>
      <c r="AJ56" s="43" t="e">
        <f t="shared" ca="1" si="2"/>
        <v>#NAME?</v>
      </c>
      <c r="AK56" s="43" t="e">
        <f t="shared" ca="1" si="3"/>
        <v>#NAME?</v>
      </c>
      <c r="AL56" s="43">
        <v>2016</v>
      </c>
    </row>
    <row r="57" spans="1:48" x14ac:dyDescent="0.2">
      <c r="A57" s="43" t="str">
        <f ca="1">IFERROR(__xludf.DUMMYFUNCTION("""COMPUTED_VALUE"""),"LIBERIA")</f>
        <v>LIBERIA</v>
      </c>
      <c r="B57" s="43">
        <f t="shared" ca="1" si="0"/>
        <v>1</v>
      </c>
      <c r="C57" s="43">
        <f ca="1">COUNTIFS('[1]Appendix 1'!$F:$F,$A57,'[1]Appendix 1'!$A:$A,C$1)</f>
        <v>0</v>
      </c>
      <c r="D57" s="43">
        <f ca="1">COUNTIFS('[1]Appendix 1'!$F:$F,$A57,'[1]Appendix 1'!$A:$A,D$1)</f>
        <v>0</v>
      </c>
      <c r="E57" s="43">
        <f ca="1">COUNTIFS('[1]Appendix 1'!$F:$F,$A57,'[1]Appendix 1'!$A:$A,E$1)</f>
        <v>0</v>
      </c>
      <c r="F57" s="43">
        <f ca="1">COUNTIFS('[1]Appendix 1'!$F:$F,$A57,'[1]Appendix 1'!$A:$A,F$1)</f>
        <v>0</v>
      </c>
      <c r="G57" s="43">
        <f ca="1">COUNTIFS('[1]Appendix 1'!$F:$F,$A57,'[1]Appendix 1'!$A:$A,G$1)</f>
        <v>0</v>
      </c>
      <c r="H57" s="43">
        <f ca="1">COUNTIFS('[1]Appendix 1'!$F:$F,$A57,'[1]Appendix 1'!$A:$A,H$1)</f>
        <v>0</v>
      </c>
      <c r="I57" s="43">
        <f ca="1">COUNTIFS('[1]Appendix 1'!$F:$F,$A57,'[1]Appendix 1'!$A:$A,I$1)</f>
        <v>0</v>
      </c>
      <c r="J57" s="43">
        <f ca="1">COUNTIFS('[1]Appendix 1'!$F:$F,$A57,'[1]Appendix 1'!$A:$A,J$1)</f>
        <v>0</v>
      </c>
      <c r="K57" s="43">
        <f ca="1">COUNTIFS('[1]Appendix 1'!$F:$F,$A57,'[1]Appendix 1'!$A:$A,K$1)</f>
        <v>0</v>
      </c>
      <c r="L57" s="43">
        <f ca="1">COUNTIFS('[1]Appendix 1'!$F:$F,$A57,'[1]Appendix 1'!$A:$A,L$1)</f>
        <v>0</v>
      </c>
      <c r="M57" s="43">
        <f ca="1">COUNTIFS('[1]Appendix 1'!$F:$F,$A57,'[1]Appendix 1'!$A:$A,M$1)</f>
        <v>0</v>
      </c>
      <c r="N57" s="43">
        <f ca="1">COUNTIFS('[1]Appendix 1'!$F:$F,$A57,'[1]Appendix 1'!$A:$A,N$1)</f>
        <v>0</v>
      </c>
      <c r="O57" s="43">
        <f ca="1">COUNTIFS('[1]Appendix 1'!$F:$F,$A57,'[1]Appendix 1'!$A:$A,O$1)</f>
        <v>0</v>
      </c>
      <c r="P57" s="43">
        <f ca="1">COUNTIFS('[1]Appendix 1'!$F:$F,$A57,'[1]Appendix 1'!$A:$A,P$1)</f>
        <v>0</v>
      </c>
      <c r="Q57" s="43">
        <f ca="1">COUNTIFS('[1]Appendix 1'!$F:$F,$A57,'[1]Appendix 1'!$A:$A,Q$1)</f>
        <v>0</v>
      </c>
      <c r="R57" s="43">
        <f ca="1">COUNTIFS('[1]Appendix 1'!$F:$F,$A57,'[1]Appendix 1'!$A:$A,R$1)</f>
        <v>0</v>
      </c>
      <c r="S57" s="43">
        <f ca="1">COUNTIFS('[1]Appendix 1'!$F:$F,$A57,'[1]Appendix 1'!$A:$A,S$1)</f>
        <v>0</v>
      </c>
      <c r="T57" s="43">
        <f ca="1">COUNTIFS('[1]Appendix 1'!$F:$F,$A57,'[1]Appendix 1'!$A:$A,T$1)</f>
        <v>1</v>
      </c>
      <c r="U57" s="43">
        <f ca="1">COUNTIFS('[1]Appendix 1'!$F:$F,$A57,'[1]Appendix 1'!$A:$A,U$1)</f>
        <v>0</v>
      </c>
      <c r="V57" s="43">
        <f ca="1">COUNTIFS('[1]Appendix 1'!$F:$F,$A57,'[1]Appendix 1'!$A:$A,V$1)</f>
        <v>0</v>
      </c>
      <c r="W57" s="43">
        <f ca="1">COUNTIFS('[1]Appendix 1'!$F:$F,$A57,'[1]Appendix 1'!$A:$A,W$1)</f>
        <v>0</v>
      </c>
      <c r="X57" s="43">
        <f ca="1">COUNTIFS('[1]Appendix 1'!$F:$F,$A57,'[1]Appendix 1'!$A:$A,X$1)</f>
        <v>0</v>
      </c>
      <c r="Y57" s="43">
        <f ca="1">COUNTIFS('[1]Appendix 1'!$F:$F,$A57,'[1]Appendix 1'!$A:$A,Y$1)</f>
        <v>0</v>
      </c>
      <c r="Z57" s="43">
        <f ca="1">COUNTIFS('[1]Appendix 1'!$F:$F,$A57,'[1]Appendix 1'!$A:$A,Z$1)</f>
        <v>0</v>
      </c>
      <c r="AA57" s="43">
        <f ca="1">COUNTIFS('[1]Appendix 1'!$F:$F,$A57,'[1]Appendix 1'!$A:$A,AA$1)</f>
        <v>0</v>
      </c>
      <c r="AB57" s="43">
        <f ca="1">COUNTIFS('[1]Appendix 1'!$F:$F,$A57,'[1]Appendix 1'!$A:$A,AB$1)</f>
        <v>0</v>
      </c>
      <c r="AC57" s="43"/>
      <c r="AD57" s="43"/>
      <c r="AI57" s="43" t="e">
        <f t="shared" ca="1" si="1"/>
        <v>#NAME?</v>
      </c>
      <c r="AJ57" s="43" t="e">
        <f t="shared" ca="1" si="2"/>
        <v>#NAME?</v>
      </c>
      <c r="AK57" s="43" t="e">
        <f t="shared" ca="1" si="3"/>
        <v>#NAME?</v>
      </c>
      <c r="AL57" s="43">
        <v>2016</v>
      </c>
    </row>
    <row r="58" spans="1:48" x14ac:dyDescent="0.2">
      <c r="A58" s="43" t="str">
        <f ca="1">IFERROR(__xludf.DUMMYFUNCTION("""COMPUTED_VALUE"""),"LIECHTENSTEIN")</f>
        <v>LIECHTENSTEIN</v>
      </c>
      <c r="B58" s="43">
        <f t="shared" ca="1" si="0"/>
        <v>2</v>
      </c>
      <c r="C58" s="43">
        <f ca="1">COUNTIFS('[1]Appendix 1'!$F:$F,$A58,'[1]Appendix 1'!$A:$A,C$1)</f>
        <v>0</v>
      </c>
      <c r="D58" s="43">
        <f ca="1">COUNTIFS('[1]Appendix 1'!$F:$F,$A58,'[1]Appendix 1'!$A:$A,D$1)</f>
        <v>0</v>
      </c>
      <c r="E58" s="43">
        <f ca="1">COUNTIFS('[1]Appendix 1'!$F:$F,$A58,'[1]Appendix 1'!$A:$A,E$1)</f>
        <v>0</v>
      </c>
      <c r="F58" s="43">
        <f ca="1">COUNTIFS('[1]Appendix 1'!$F:$F,$A58,'[1]Appendix 1'!$A:$A,F$1)</f>
        <v>0</v>
      </c>
      <c r="G58" s="43">
        <f ca="1">COUNTIFS('[1]Appendix 1'!$F:$F,$A58,'[1]Appendix 1'!$A:$A,G$1)</f>
        <v>0</v>
      </c>
      <c r="H58" s="43">
        <f ca="1">COUNTIFS('[1]Appendix 1'!$F:$F,$A58,'[1]Appendix 1'!$A:$A,H$1)</f>
        <v>0</v>
      </c>
      <c r="I58" s="43">
        <f ca="1">COUNTIFS('[1]Appendix 1'!$F:$F,$A58,'[1]Appendix 1'!$A:$A,I$1)</f>
        <v>0</v>
      </c>
      <c r="J58" s="43">
        <f ca="1">COUNTIFS('[1]Appendix 1'!$F:$F,$A58,'[1]Appendix 1'!$A:$A,J$1)</f>
        <v>0</v>
      </c>
      <c r="K58" s="43">
        <f ca="1">COUNTIFS('[1]Appendix 1'!$F:$F,$A58,'[1]Appendix 1'!$A:$A,K$1)</f>
        <v>0</v>
      </c>
      <c r="L58" s="43">
        <f ca="1">COUNTIFS('[1]Appendix 1'!$F:$F,$A58,'[1]Appendix 1'!$A:$A,L$1)</f>
        <v>0</v>
      </c>
      <c r="M58" s="43">
        <f ca="1">COUNTIFS('[1]Appendix 1'!$F:$F,$A58,'[1]Appendix 1'!$A:$A,M$1)</f>
        <v>0</v>
      </c>
      <c r="N58" s="43">
        <f ca="1">COUNTIFS('[1]Appendix 1'!$F:$F,$A58,'[1]Appendix 1'!$A:$A,N$1)</f>
        <v>0</v>
      </c>
      <c r="O58" s="43">
        <f ca="1">COUNTIFS('[1]Appendix 1'!$F:$F,$A58,'[1]Appendix 1'!$A:$A,O$1)</f>
        <v>0</v>
      </c>
      <c r="P58" s="43">
        <f ca="1">COUNTIFS('[1]Appendix 1'!$F:$F,$A58,'[1]Appendix 1'!$A:$A,P$1)</f>
        <v>0</v>
      </c>
      <c r="Q58" s="43">
        <f ca="1">COUNTIFS('[1]Appendix 1'!$F:$F,$A58,'[1]Appendix 1'!$A:$A,Q$1)</f>
        <v>0</v>
      </c>
      <c r="R58" s="43">
        <f ca="1">COUNTIFS('[1]Appendix 1'!$F:$F,$A58,'[1]Appendix 1'!$A:$A,R$1)</f>
        <v>0</v>
      </c>
      <c r="S58" s="43">
        <f ca="1">COUNTIFS('[1]Appendix 1'!$F:$F,$A58,'[1]Appendix 1'!$A:$A,S$1)</f>
        <v>1</v>
      </c>
      <c r="T58" s="43">
        <f ca="1">COUNTIFS('[1]Appendix 1'!$F:$F,$A58,'[1]Appendix 1'!$A:$A,T$1)</f>
        <v>0</v>
      </c>
      <c r="U58" s="43">
        <f ca="1">COUNTIFS('[1]Appendix 1'!$F:$F,$A58,'[1]Appendix 1'!$A:$A,U$1)</f>
        <v>0</v>
      </c>
      <c r="V58" s="43">
        <f ca="1">COUNTIFS('[1]Appendix 1'!$F:$F,$A58,'[1]Appendix 1'!$A:$A,V$1)</f>
        <v>1</v>
      </c>
      <c r="W58" s="43">
        <f ca="1">COUNTIFS('[1]Appendix 1'!$F:$F,$A58,'[1]Appendix 1'!$A:$A,W$1)</f>
        <v>0</v>
      </c>
      <c r="X58" s="43">
        <f ca="1">COUNTIFS('[1]Appendix 1'!$F:$F,$A58,'[1]Appendix 1'!$A:$A,X$1)</f>
        <v>0</v>
      </c>
      <c r="Y58" s="43">
        <f ca="1">COUNTIFS('[1]Appendix 1'!$F:$F,$A58,'[1]Appendix 1'!$A:$A,Y$1)</f>
        <v>0</v>
      </c>
      <c r="Z58" s="43">
        <f ca="1">COUNTIFS('[1]Appendix 1'!$F:$F,$A58,'[1]Appendix 1'!$A:$A,Z$1)</f>
        <v>0</v>
      </c>
      <c r="AA58" s="43">
        <f ca="1">COUNTIFS('[1]Appendix 1'!$F:$F,$A58,'[1]Appendix 1'!$A:$A,AA$1)</f>
        <v>0</v>
      </c>
      <c r="AB58" s="43">
        <f ca="1">COUNTIFS('[1]Appendix 1'!$F:$F,$A58,'[1]Appendix 1'!$A:$A,AB$1)</f>
        <v>0</v>
      </c>
      <c r="AC58" s="43"/>
      <c r="AD58" s="43"/>
      <c r="AE58" s="43"/>
      <c r="AI58" s="43" t="e">
        <f t="shared" ca="1" si="1"/>
        <v>#NAME?</v>
      </c>
      <c r="AJ58" s="43" t="e">
        <f t="shared" ca="1" si="2"/>
        <v>#NAME?</v>
      </c>
      <c r="AK58" s="43" t="e">
        <f t="shared" ca="1" si="3"/>
        <v>#NAME?</v>
      </c>
      <c r="AL58" s="43">
        <v>2015</v>
      </c>
      <c r="AO58" s="43">
        <v>1</v>
      </c>
      <c r="AP58" s="43">
        <f t="shared" ref="AP58:AU60" ca="1" si="16">W58</f>
        <v>0</v>
      </c>
      <c r="AQ58" s="43">
        <f t="shared" ca="1" si="16"/>
        <v>0</v>
      </c>
      <c r="AR58" s="43">
        <f t="shared" ca="1" si="16"/>
        <v>0</v>
      </c>
      <c r="AS58" s="43">
        <f t="shared" ca="1" si="16"/>
        <v>0</v>
      </c>
      <c r="AT58" s="43">
        <f t="shared" ca="1" si="16"/>
        <v>0</v>
      </c>
      <c r="AU58" s="43">
        <f t="shared" ca="1" si="16"/>
        <v>0</v>
      </c>
    </row>
    <row r="59" spans="1:48" x14ac:dyDescent="0.2">
      <c r="A59" s="43" t="str">
        <f ca="1">IFERROR(__xludf.DUMMYFUNCTION("""COMPUTED_VALUE"""),"LITHUANIA")</f>
        <v>LITHUANIA</v>
      </c>
      <c r="B59" s="43">
        <f t="shared" ca="1" si="0"/>
        <v>1</v>
      </c>
      <c r="C59" s="43">
        <f ca="1">COUNTIFS('[1]Appendix 1'!$F:$F,$A59,'[1]Appendix 1'!$A:$A,C$1)</f>
        <v>0</v>
      </c>
      <c r="D59" s="43">
        <f ca="1">COUNTIFS('[1]Appendix 1'!$F:$F,$A59,'[1]Appendix 1'!$A:$A,D$1)</f>
        <v>0</v>
      </c>
      <c r="E59" s="43">
        <f ca="1">COUNTIFS('[1]Appendix 1'!$F:$F,$A59,'[1]Appendix 1'!$A:$A,E$1)</f>
        <v>0</v>
      </c>
      <c r="F59" s="43">
        <f ca="1">COUNTIFS('[1]Appendix 1'!$F:$F,$A59,'[1]Appendix 1'!$A:$A,F$1)</f>
        <v>0</v>
      </c>
      <c r="G59" s="43">
        <f ca="1">COUNTIFS('[1]Appendix 1'!$F:$F,$A59,'[1]Appendix 1'!$A:$A,G$1)</f>
        <v>0</v>
      </c>
      <c r="H59" s="43">
        <f ca="1">COUNTIFS('[1]Appendix 1'!$F:$F,$A59,'[1]Appendix 1'!$A:$A,H$1)</f>
        <v>1</v>
      </c>
      <c r="I59" s="43">
        <f ca="1">COUNTIFS('[1]Appendix 1'!$F:$F,$A59,'[1]Appendix 1'!$A:$A,I$1)</f>
        <v>0</v>
      </c>
      <c r="J59" s="43">
        <f ca="1">COUNTIFS('[1]Appendix 1'!$F:$F,$A59,'[1]Appendix 1'!$A:$A,J$1)</f>
        <v>0</v>
      </c>
      <c r="K59" s="43">
        <f ca="1">COUNTIFS('[1]Appendix 1'!$F:$F,$A59,'[1]Appendix 1'!$A:$A,K$1)</f>
        <v>0</v>
      </c>
      <c r="L59" s="43">
        <f ca="1">COUNTIFS('[1]Appendix 1'!$F:$F,$A59,'[1]Appendix 1'!$A:$A,L$1)</f>
        <v>0</v>
      </c>
      <c r="M59" s="43">
        <f ca="1">COUNTIFS('[1]Appendix 1'!$F:$F,$A59,'[1]Appendix 1'!$A:$A,M$1)</f>
        <v>0</v>
      </c>
      <c r="N59" s="43">
        <f ca="1">COUNTIFS('[1]Appendix 1'!$F:$F,$A59,'[1]Appendix 1'!$A:$A,N$1)</f>
        <v>0</v>
      </c>
      <c r="O59" s="43">
        <f ca="1">COUNTIFS('[1]Appendix 1'!$F:$F,$A59,'[1]Appendix 1'!$A:$A,O$1)</f>
        <v>0</v>
      </c>
      <c r="P59" s="43">
        <f ca="1">COUNTIFS('[1]Appendix 1'!$F:$F,$A59,'[1]Appendix 1'!$A:$A,P$1)</f>
        <v>0</v>
      </c>
      <c r="Q59" s="43">
        <f ca="1">COUNTIFS('[1]Appendix 1'!$F:$F,$A59,'[1]Appendix 1'!$A:$A,Q$1)</f>
        <v>0</v>
      </c>
      <c r="R59" s="43">
        <f ca="1">COUNTIFS('[1]Appendix 1'!$F:$F,$A59,'[1]Appendix 1'!$A:$A,R$1)</f>
        <v>0</v>
      </c>
      <c r="S59" s="43">
        <f ca="1">COUNTIFS('[1]Appendix 1'!$F:$F,$A59,'[1]Appendix 1'!$A:$A,S$1)</f>
        <v>0</v>
      </c>
      <c r="T59" s="43">
        <f ca="1">COUNTIFS('[1]Appendix 1'!$F:$F,$A59,'[1]Appendix 1'!$A:$A,T$1)</f>
        <v>0</v>
      </c>
      <c r="U59" s="43">
        <f ca="1">COUNTIFS('[1]Appendix 1'!$F:$F,$A59,'[1]Appendix 1'!$A:$A,U$1)</f>
        <v>0</v>
      </c>
      <c r="V59" s="43">
        <f ca="1">COUNTIFS('[1]Appendix 1'!$F:$F,$A59,'[1]Appendix 1'!$A:$A,V$1)</f>
        <v>0</v>
      </c>
      <c r="W59" s="43">
        <f ca="1">COUNTIFS('[1]Appendix 1'!$F:$F,$A59,'[1]Appendix 1'!$A:$A,W$1)</f>
        <v>0</v>
      </c>
      <c r="X59" s="43">
        <f ca="1">COUNTIFS('[1]Appendix 1'!$F:$F,$A59,'[1]Appendix 1'!$A:$A,X$1)</f>
        <v>0</v>
      </c>
      <c r="Y59" s="43">
        <f ca="1">COUNTIFS('[1]Appendix 1'!$F:$F,$A59,'[1]Appendix 1'!$A:$A,Y$1)</f>
        <v>0</v>
      </c>
      <c r="Z59" s="43">
        <f ca="1">COUNTIFS('[1]Appendix 1'!$F:$F,$A59,'[1]Appendix 1'!$A:$A,Z$1)</f>
        <v>0</v>
      </c>
      <c r="AA59" s="43">
        <f ca="1">COUNTIFS('[1]Appendix 1'!$F:$F,$A59,'[1]Appendix 1'!$A:$A,AA$1)</f>
        <v>0</v>
      </c>
      <c r="AB59" s="43">
        <f ca="1">COUNTIFS('[1]Appendix 1'!$F:$F,$A59,'[1]Appendix 1'!$A:$A,AB$1)</f>
        <v>0</v>
      </c>
      <c r="AC59" s="43"/>
      <c r="AD59" s="43"/>
      <c r="AI59" s="43" t="e">
        <f t="shared" ca="1" si="1"/>
        <v>#NAME?</v>
      </c>
      <c r="AJ59" s="43" t="e">
        <f t="shared" ca="1" si="2"/>
        <v>#NAME?</v>
      </c>
      <c r="AK59" s="43" t="e">
        <f t="shared" ca="1" si="3"/>
        <v>#NAME?</v>
      </c>
      <c r="AL59" s="43">
        <v>2025</v>
      </c>
      <c r="AO59" s="43">
        <v>1</v>
      </c>
      <c r="AP59" s="43">
        <f t="shared" ca="1" si="16"/>
        <v>0</v>
      </c>
      <c r="AQ59" s="43">
        <f t="shared" ca="1" si="16"/>
        <v>0</v>
      </c>
      <c r="AR59" s="43">
        <f t="shared" ca="1" si="16"/>
        <v>0</v>
      </c>
      <c r="AS59" s="43">
        <f t="shared" ca="1" si="16"/>
        <v>0</v>
      </c>
      <c r="AT59" s="43">
        <f t="shared" ca="1" si="16"/>
        <v>0</v>
      </c>
      <c r="AU59" s="43">
        <f t="shared" ca="1" si="16"/>
        <v>0</v>
      </c>
    </row>
    <row r="60" spans="1:48" x14ac:dyDescent="0.2">
      <c r="A60" s="43" t="str">
        <f ca="1">IFERROR(__xludf.DUMMYFUNCTION("""COMPUTED_VALUE"""),"LUXEMBOURG")</f>
        <v>LUXEMBOURG</v>
      </c>
      <c r="B60" s="43">
        <f t="shared" ca="1" si="0"/>
        <v>3</v>
      </c>
      <c r="C60" s="43">
        <f ca="1">COUNTIFS('[1]Appendix 1'!$F:$F,$A60,'[1]Appendix 1'!$A:$A,C$1)</f>
        <v>0</v>
      </c>
      <c r="D60" s="43">
        <f ca="1">COUNTIFS('[1]Appendix 1'!$F:$F,$A60,'[1]Appendix 1'!$A:$A,D$1)</f>
        <v>0</v>
      </c>
      <c r="E60" s="43">
        <f ca="1">COUNTIFS('[1]Appendix 1'!$F:$F,$A60,'[1]Appendix 1'!$A:$A,E$1)</f>
        <v>0</v>
      </c>
      <c r="F60" s="43">
        <f ca="1">COUNTIFS('[1]Appendix 1'!$F:$F,$A60,'[1]Appendix 1'!$A:$A,F$1)</f>
        <v>0</v>
      </c>
      <c r="G60" s="43">
        <f ca="1">COUNTIFS('[1]Appendix 1'!$F:$F,$A60,'[1]Appendix 1'!$A:$A,G$1)</f>
        <v>0</v>
      </c>
      <c r="H60" s="43">
        <f ca="1">COUNTIFS('[1]Appendix 1'!$F:$F,$A60,'[1]Appendix 1'!$A:$A,H$1)</f>
        <v>0</v>
      </c>
      <c r="I60" s="43">
        <f ca="1">COUNTIFS('[1]Appendix 1'!$F:$F,$A60,'[1]Appendix 1'!$A:$A,I$1)</f>
        <v>0</v>
      </c>
      <c r="J60" s="43">
        <f ca="1">COUNTIFS('[1]Appendix 1'!$F:$F,$A60,'[1]Appendix 1'!$A:$A,J$1)</f>
        <v>0</v>
      </c>
      <c r="K60" s="43">
        <f ca="1">COUNTIFS('[1]Appendix 1'!$F:$F,$A60,'[1]Appendix 1'!$A:$A,K$1)</f>
        <v>0</v>
      </c>
      <c r="L60" s="43">
        <f ca="1">COUNTIFS('[1]Appendix 1'!$F:$F,$A60,'[1]Appendix 1'!$A:$A,L$1)</f>
        <v>0</v>
      </c>
      <c r="M60" s="43">
        <f ca="1">COUNTIFS('[1]Appendix 1'!$F:$F,$A60,'[1]Appendix 1'!$A:$A,M$1)</f>
        <v>0</v>
      </c>
      <c r="N60" s="43">
        <f ca="1">COUNTIFS('[1]Appendix 1'!$F:$F,$A60,'[1]Appendix 1'!$A:$A,N$1)</f>
        <v>0</v>
      </c>
      <c r="O60" s="43">
        <f ca="1">COUNTIFS('[1]Appendix 1'!$F:$F,$A60,'[1]Appendix 1'!$A:$A,O$1)</f>
        <v>1</v>
      </c>
      <c r="P60" s="43">
        <f ca="1">COUNTIFS('[1]Appendix 1'!$F:$F,$A60,'[1]Appendix 1'!$A:$A,P$1)</f>
        <v>0</v>
      </c>
      <c r="Q60" s="43">
        <f ca="1">COUNTIFS('[1]Appendix 1'!$F:$F,$A60,'[1]Appendix 1'!$A:$A,Q$1)</f>
        <v>0</v>
      </c>
      <c r="R60" s="43">
        <f ca="1">COUNTIFS('[1]Appendix 1'!$F:$F,$A60,'[1]Appendix 1'!$A:$A,R$1)</f>
        <v>0</v>
      </c>
      <c r="S60" s="43">
        <f ca="1">COUNTIFS('[1]Appendix 1'!$F:$F,$A60,'[1]Appendix 1'!$A:$A,S$1)</f>
        <v>0</v>
      </c>
      <c r="T60" s="43">
        <f ca="1">COUNTIFS('[1]Appendix 1'!$F:$F,$A60,'[1]Appendix 1'!$A:$A,T$1)</f>
        <v>0</v>
      </c>
      <c r="U60" s="43">
        <f ca="1">COUNTIFS('[1]Appendix 1'!$F:$F,$A60,'[1]Appendix 1'!$A:$A,U$1)</f>
        <v>0</v>
      </c>
      <c r="V60" s="43">
        <f ca="1">COUNTIFS('[1]Appendix 1'!$F:$F,$A60,'[1]Appendix 1'!$A:$A,V$1)</f>
        <v>0</v>
      </c>
      <c r="W60" s="43">
        <f ca="1">COUNTIFS('[1]Appendix 1'!$F:$F,$A60,'[1]Appendix 1'!$A:$A,W$1)</f>
        <v>1</v>
      </c>
      <c r="X60" s="43">
        <f ca="1">COUNTIFS('[1]Appendix 1'!$F:$F,$A60,'[1]Appendix 1'!$A:$A,X$1)</f>
        <v>0</v>
      </c>
      <c r="Y60" s="43">
        <f ca="1">COUNTIFS('[1]Appendix 1'!$F:$F,$A60,'[1]Appendix 1'!$A:$A,Y$1)</f>
        <v>0</v>
      </c>
      <c r="Z60" s="43">
        <f ca="1">COUNTIFS('[1]Appendix 1'!$F:$F,$A60,'[1]Appendix 1'!$A:$A,Z$1)</f>
        <v>0</v>
      </c>
      <c r="AA60" s="43">
        <f ca="1">COUNTIFS('[1]Appendix 1'!$F:$F,$A60,'[1]Appendix 1'!$A:$A,AA$1)</f>
        <v>0</v>
      </c>
      <c r="AB60" s="43">
        <f ca="1">COUNTIFS('[1]Appendix 1'!$F:$F,$A60,'[1]Appendix 1'!$A:$A,AB$1)</f>
        <v>1</v>
      </c>
      <c r="AC60" s="43"/>
      <c r="AD60" s="43"/>
      <c r="AE60" s="43"/>
      <c r="AI60" s="43" t="e">
        <f t="shared" ca="1" si="1"/>
        <v>#NAME?</v>
      </c>
      <c r="AJ60" s="43" t="e">
        <f t="shared" ca="1" si="2"/>
        <v>#NAME?</v>
      </c>
      <c r="AK60" s="43" t="e">
        <f t="shared" ca="1" si="3"/>
        <v>#NAME?</v>
      </c>
      <c r="AL60" s="43">
        <v>2011</v>
      </c>
      <c r="AO60" s="43">
        <v>1</v>
      </c>
      <c r="AP60" s="43">
        <f t="shared" ca="1" si="16"/>
        <v>1</v>
      </c>
      <c r="AQ60" s="43">
        <f t="shared" ca="1" si="16"/>
        <v>0</v>
      </c>
      <c r="AR60" s="43">
        <f t="shared" ca="1" si="16"/>
        <v>0</v>
      </c>
      <c r="AS60" s="43">
        <f t="shared" ca="1" si="16"/>
        <v>0</v>
      </c>
      <c r="AT60" s="43">
        <f t="shared" ca="1" si="16"/>
        <v>0</v>
      </c>
      <c r="AU60" s="43">
        <f t="shared" ca="1" si="16"/>
        <v>1</v>
      </c>
      <c r="AV60" s="43">
        <v>1</v>
      </c>
    </row>
    <row r="61" spans="1:48" x14ac:dyDescent="0.2">
      <c r="A61" s="43" t="str">
        <f ca="1">IFERROR(__xludf.DUMMYFUNCTION("""COMPUTED_VALUE"""),"MALAWI")</f>
        <v>MALAWI</v>
      </c>
      <c r="B61" s="43">
        <f t="shared" ca="1" si="0"/>
        <v>1</v>
      </c>
      <c r="C61" s="43">
        <f ca="1">COUNTIFS('[1]Appendix 1'!$F:$F,$A61,'[1]Appendix 1'!$A:$A,C$1)</f>
        <v>0</v>
      </c>
      <c r="D61" s="43">
        <f ca="1">COUNTIFS('[1]Appendix 1'!$F:$F,$A61,'[1]Appendix 1'!$A:$A,D$1)</f>
        <v>0</v>
      </c>
      <c r="E61" s="43">
        <f ca="1">COUNTIFS('[1]Appendix 1'!$F:$F,$A61,'[1]Appendix 1'!$A:$A,E$1)</f>
        <v>0</v>
      </c>
      <c r="F61" s="43">
        <f ca="1">COUNTIFS('[1]Appendix 1'!$F:$F,$A61,'[1]Appendix 1'!$A:$A,F$1)</f>
        <v>0</v>
      </c>
      <c r="G61" s="43">
        <f ca="1">COUNTIFS('[1]Appendix 1'!$F:$F,$A61,'[1]Appendix 1'!$A:$A,G$1)</f>
        <v>0</v>
      </c>
      <c r="H61" s="43">
        <f ca="1">COUNTIFS('[1]Appendix 1'!$F:$F,$A61,'[1]Appendix 1'!$A:$A,H$1)</f>
        <v>0</v>
      </c>
      <c r="I61" s="43">
        <f ca="1">COUNTIFS('[1]Appendix 1'!$F:$F,$A61,'[1]Appendix 1'!$A:$A,I$1)</f>
        <v>0</v>
      </c>
      <c r="J61" s="43">
        <f ca="1">COUNTIFS('[1]Appendix 1'!$F:$F,$A61,'[1]Appendix 1'!$A:$A,J$1)</f>
        <v>0</v>
      </c>
      <c r="K61" s="43">
        <f ca="1">COUNTIFS('[1]Appendix 1'!$F:$F,$A61,'[1]Appendix 1'!$A:$A,K$1)</f>
        <v>0</v>
      </c>
      <c r="L61" s="43">
        <f ca="1">COUNTIFS('[1]Appendix 1'!$F:$F,$A61,'[1]Appendix 1'!$A:$A,L$1)</f>
        <v>0</v>
      </c>
      <c r="M61" s="43">
        <f ca="1">COUNTIFS('[1]Appendix 1'!$F:$F,$A61,'[1]Appendix 1'!$A:$A,M$1)</f>
        <v>0</v>
      </c>
      <c r="N61" s="43">
        <f ca="1">COUNTIFS('[1]Appendix 1'!$F:$F,$A61,'[1]Appendix 1'!$A:$A,N$1)</f>
        <v>0</v>
      </c>
      <c r="O61" s="43">
        <f ca="1">COUNTIFS('[1]Appendix 1'!$F:$F,$A61,'[1]Appendix 1'!$A:$A,O$1)</f>
        <v>0</v>
      </c>
      <c r="P61" s="43">
        <f ca="1">COUNTIFS('[1]Appendix 1'!$F:$F,$A61,'[1]Appendix 1'!$A:$A,P$1)</f>
        <v>0</v>
      </c>
      <c r="Q61" s="43">
        <f ca="1">COUNTIFS('[1]Appendix 1'!$F:$F,$A61,'[1]Appendix 1'!$A:$A,Q$1)</f>
        <v>1</v>
      </c>
      <c r="R61" s="43">
        <f ca="1">COUNTIFS('[1]Appendix 1'!$F:$F,$A61,'[1]Appendix 1'!$A:$A,R$1)</f>
        <v>0</v>
      </c>
      <c r="S61" s="43">
        <f ca="1">COUNTIFS('[1]Appendix 1'!$F:$F,$A61,'[1]Appendix 1'!$A:$A,S$1)</f>
        <v>0</v>
      </c>
      <c r="T61" s="43">
        <f ca="1">COUNTIFS('[1]Appendix 1'!$F:$F,$A61,'[1]Appendix 1'!$A:$A,T$1)</f>
        <v>0</v>
      </c>
      <c r="U61" s="43">
        <f ca="1">COUNTIFS('[1]Appendix 1'!$F:$F,$A61,'[1]Appendix 1'!$A:$A,U$1)</f>
        <v>0</v>
      </c>
      <c r="V61" s="43">
        <f ca="1">COUNTIFS('[1]Appendix 1'!$F:$F,$A61,'[1]Appendix 1'!$A:$A,V$1)</f>
        <v>0</v>
      </c>
      <c r="W61" s="43">
        <f ca="1">COUNTIFS('[1]Appendix 1'!$F:$F,$A61,'[1]Appendix 1'!$A:$A,W$1)</f>
        <v>0</v>
      </c>
      <c r="X61" s="43">
        <f ca="1">COUNTIFS('[1]Appendix 1'!$F:$F,$A61,'[1]Appendix 1'!$A:$A,X$1)</f>
        <v>0</v>
      </c>
      <c r="Y61" s="43">
        <f ca="1">COUNTIFS('[1]Appendix 1'!$F:$F,$A61,'[1]Appendix 1'!$A:$A,Y$1)</f>
        <v>0</v>
      </c>
      <c r="Z61" s="43">
        <f ca="1">COUNTIFS('[1]Appendix 1'!$F:$F,$A61,'[1]Appendix 1'!$A:$A,Z$1)</f>
        <v>0</v>
      </c>
      <c r="AA61" s="43">
        <f ca="1">COUNTIFS('[1]Appendix 1'!$F:$F,$A61,'[1]Appendix 1'!$A:$A,AA$1)</f>
        <v>0</v>
      </c>
      <c r="AB61" s="43">
        <f ca="1">COUNTIFS('[1]Appendix 1'!$F:$F,$A61,'[1]Appendix 1'!$A:$A,AB$1)</f>
        <v>0</v>
      </c>
      <c r="AC61" s="43"/>
      <c r="AD61" s="43"/>
      <c r="AI61" s="43" t="e">
        <f t="shared" ca="1" si="1"/>
        <v>#NAME?</v>
      </c>
      <c r="AJ61" s="43" t="e">
        <f t="shared" ca="1" si="2"/>
        <v>#NAME?</v>
      </c>
      <c r="AK61" s="43" t="e">
        <f t="shared" ca="1" si="3"/>
        <v>#NAME?</v>
      </c>
      <c r="AL61" s="43">
        <v>2013</v>
      </c>
    </row>
    <row r="62" spans="1:48" x14ac:dyDescent="0.2">
      <c r="A62" s="43" t="str">
        <f ca="1">IFERROR(__xludf.DUMMYFUNCTION("""COMPUTED_VALUE"""),"MALAYSIA")</f>
        <v>MALAYSIA</v>
      </c>
      <c r="B62" s="43">
        <f t="shared" ca="1" si="0"/>
        <v>1</v>
      </c>
      <c r="C62" s="43">
        <f ca="1">COUNTIFS('[1]Appendix 1'!$F:$F,$A62,'[1]Appendix 1'!$A:$A,C$1)</f>
        <v>0</v>
      </c>
      <c r="D62" s="43">
        <f ca="1">COUNTIFS('[1]Appendix 1'!$F:$F,$A62,'[1]Appendix 1'!$A:$A,D$1)</f>
        <v>0</v>
      </c>
      <c r="E62" s="43">
        <f ca="1">COUNTIFS('[1]Appendix 1'!$F:$F,$A62,'[1]Appendix 1'!$A:$A,E$1)</f>
        <v>0</v>
      </c>
      <c r="F62" s="43">
        <f ca="1">COUNTIFS('[1]Appendix 1'!$F:$F,$A62,'[1]Appendix 1'!$A:$A,F$1)</f>
        <v>0</v>
      </c>
      <c r="G62" s="43">
        <f ca="1">COUNTIFS('[1]Appendix 1'!$F:$F,$A62,'[1]Appendix 1'!$A:$A,G$1)</f>
        <v>0</v>
      </c>
      <c r="H62" s="43">
        <f ca="1">COUNTIFS('[1]Appendix 1'!$F:$F,$A62,'[1]Appendix 1'!$A:$A,H$1)</f>
        <v>0</v>
      </c>
      <c r="I62" s="43">
        <f ca="1">COUNTIFS('[1]Appendix 1'!$F:$F,$A62,'[1]Appendix 1'!$A:$A,I$1)</f>
        <v>0</v>
      </c>
      <c r="J62" s="43">
        <f ca="1">COUNTIFS('[1]Appendix 1'!$F:$F,$A62,'[1]Appendix 1'!$A:$A,J$1)</f>
        <v>0</v>
      </c>
      <c r="K62" s="43">
        <f ca="1">COUNTIFS('[1]Appendix 1'!$F:$F,$A62,'[1]Appendix 1'!$A:$A,K$1)</f>
        <v>0</v>
      </c>
      <c r="L62" s="43">
        <f ca="1">COUNTIFS('[1]Appendix 1'!$F:$F,$A62,'[1]Appendix 1'!$A:$A,L$1)</f>
        <v>1</v>
      </c>
      <c r="M62" s="43">
        <f ca="1">COUNTIFS('[1]Appendix 1'!$F:$F,$A62,'[1]Appendix 1'!$A:$A,M$1)</f>
        <v>0</v>
      </c>
      <c r="N62" s="43">
        <f ca="1">COUNTIFS('[1]Appendix 1'!$F:$F,$A62,'[1]Appendix 1'!$A:$A,N$1)</f>
        <v>0</v>
      </c>
      <c r="O62" s="43">
        <f ca="1">COUNTIFS('[1]Appendix 1'!$F:$F,$A62,'[1]Appendix 1'!$A:$A,O$1)</f>
        <v>0</v>
      </c>
      <c r="P62" s="43">
        <f ca="1">COUNTIFS('[1]Appendix 1'!$F:$F,$A62,'[1]Appendix 1'!$A:$A,P$1)</f>
        <v>0</v>
      </c>
      <c r="Q62" s="43">
        <f ca="1">COUNTIFS('[1]Appendix 1'!$F:$F,$A62,'[1]Appendix 1'!$A:$A,Q$1)</f>
        <v>0</v>
      </c>
      <c r="R62" s="43">
        <f ca="1">COUNTIFS('[1]Appendix 1'!$F:$F,$A62,'[1]Appendix 1'!$A:$A,R$1)</f>
        <v>0</v>
      </c>
      <c r="S62" s="43">
        <f ca="1">COUNTIFS('[1]Appendix 1'!$F:$F,$A62,'[1]Appendix 1'!$A:$A,S$1)</f>
        <v>0</v>
      </c>
      <c r="T62" s="43">
        <f ca="1">COUNTIFS('[1]Appendix 1'!$F:$F,$A62,'[1]Appendix 1'!$A:$A,T$1)</f>
        <v>0</v>
      </c>
      <c r="U62" s="43">
        <f ca="1">COUNTIFS('[1]Appendix 1'!$F:$F,$A62,'[1]Appendix 1'!$A:$A,U$1)</f>
        <v>0</v>
      </c>
      <c r="V62" s="43">
        <f ca="1">COUNTIFS('[1]Appendix 1'!$F:$F,$A62,'[1]Appendix 1'!$A:$A,V$1)</f>
        <v>0</v>
      </c>
      <c r="W62" s="43">
        <f ca="1">COUNTIFS('[1]Appendix 1'!$F:$F,$A62,'[1]Appendix 1'!$A:$A,W$1)</f>
        <v>0</v>
      </c>
      <c r="X62" s="43">
        <f ca="1">COUNTIFS('[1]Appendix 1'!$F:$F,$A62,'[1]Appendix 1'!$A:$A,X$1)</f>
        <v>0</v>
      </c>
      <c r="Y62" s="43">
        <f ca="1">COUNTIFS('[1]Appendix 1'!$F:$F,$A62,'[1]Appendix 1'!$A:$A,Y$1)</f>
        <v>0</v>
      </c>
      <c r="Z62" s="43">
        <f ca="1">COUNTIFS('[1]Appendix 1'!$F:$F,$A62,'[1]Appendix 1'!$A:$A,Z$1)</f>
        <v>0</v>
      </c>
      <c r="AA62" s="43">
        <f ca="1">COUNTIFS('[1]Appendix 1'!$F:$F,$A62,'[1]Appendix 1'!$A:$A,AA$1)</f>
        <v>0</v>
      </c>
      <c r="AB62" s="43">
        <f ca="1">COUNTIFS('[1]Appendix 1'!$F:$F,$A62,'[1]Appendix 1'!$A:$A,AB$1)</f>
        <v>0</v>
      </c>
      <c r="AC62" s="43"/>
      <c r="AD62" s="43"/>
      <c r="AI62" s="43" t="e">
        <f t="shared" ca="1" si="1"/>
        <v>#NAME?</v>
      </c>
      <c r="AJ62" s="43" t="e">
        <f t="shared" ca="1" si="2"/>
        <v>#NAME?</v>
      </c>
      <c r="AK62" s="43" t="e">
        <f t="shared" ca="1" si="3"/>
        <v>#NAME?</v>
      </c>
      <c r="AL62" s="43">
        <v>2025</v>
      </c>
    </row>
    <row r="63" spans="1:48" x14ac:dyDescent="0.2">
      <c r="A63" s="43" t="str">
        <f ca="1">IFERROR(__xludf.DUMMYFUNCTION("""COMPUTED_VALUE"""),"MALTA")</f>
        <v>MALTA</v>
      </c>
      <c r="B63" s="43">
        <f t="shared" ca="1" si="0"/>
        <v>4</v>
      </c>
      <c r="C63" s="43">
        <f ca="1">COUNTIFS('[1]Appendix 1'!$F:$F,$A63,'[1]Appendix 1'!$A:$A,C$1)</f>
        <v>0</v>
      </c>
      <c r="D63" s="43">
        <f ca="1">COUNTIFS('[1]Appendix 1'!$F:$F,$A63,'[1]Appendix 1'!$A:$A,D$1)</f>
        <v>0</v>
      </c>
      <c r="E63" s="43">
        <f ca="1">COUNTIFS('[1]Appendix 1'!$F:$F,$A63,'[1]Appendix 1'!$A:$A,E$1)</f>
        <v>0</v>
      </c>
      <c r="F63" s="43">
        <f ca="1">COUNTIFS('[1]Appendix 1'!$F:$F,$A63,'[1]Appendix 1'!$A:$A,F$1)</f>
        <v>0</v>
      </c>
      <c r="G63" s="43">
        <f ca="1">COUNTIFS('[1]Appendix 1'!$F:$F,$A63,'[1]Appendix 1'!$A:$A,G$1)</f>
        <v>0</v>
      </c>
      <c r="H63" s="43">
        <f ca="1">COUNTIFS('[1]Appendix 1'!$F:$F,$A63,'[1]Appendix 1'!$A:$A,H$1)</f>
        <v>0</v>
      </c>
      <c r="I63" s="43">
        <f ca="1">COUNTIFS('[1]Appendix 1'!$F:$F,$A63,'[1]Appendix 1'!$A:$A,I$1)</f>
        <v>0</v>
      </c>
      <c r="J63" s="43">
        <f ca="1">COUNTIFS('[1]Appendix 1'!$F:$F,$A63,'[1]Appendix 1'!$A:$A,J$1)</f>
        <v>0</v>
      </c>
      <c r="K63" s="43">
        <f ca="1">COUNTIFS('[1]Appendix 1'!$F:$F,$A63,'[1]Appendix 1'!$A:$A,K$1)</f>
        <v>0</v>
      </c>
      <c r="L63" s="43">
        <f ca="1">COUNTIFS('[1]Appendix 1'!$F:$F,$A63,'[1]Appendix 1'!$A:$A,L$1)</f>
        <v>0</v>
      </c>
      <c r="M63" s="43">
        <f ca="1">COUNTIFS('[1]Appendix 1'!$F:$F,$A63,'[1]Appendix 1'!$A:$A,M$1)</f>
        <v>0</v>
      </c>
      <c r="N63" s="43">
        <f ca="1">COUNTIFS('[1]Appendix 1'!$F:$F,$A63,'[1]Appendix 1'!$A:$A,N$1)</f>
        <v>1</v>
      </c>
      <c r="O63" s="43">
        <f ca="1">COUNTIFS('[1]Appendix 1'!$F:$F,$A63,'[1]Appendix 1'!$A:$A,O$1)</f>
        <v>0</v>
      </c>
      <c r="P63" s="43">
        <f ca="1">COUNTIFS('[1]Appendix 1'!$F:$F,$A63,'[1]Appendix 1'!$A:$A,P$1)</f>
        <v>0</v>
      </c>
      <c r="Q63" s="43">
        <f ca="1">COUNTIFS('[1]Appendix 1'!$F:$F,$A63,'[1]Appendix 1'!$A:$A,Q$1)</f>
        <v>1</v>
      </c>
      <c r="R63" s="43">
        <f ca="1">COUNTIFS('[1]Appendix 1'!$F:$F,$A63,'[1]Appendix 1'!$A:$A,R$1)</f>
        <v>0</v>
      </c>
      <c r="S63" s="43">
        <f ca="1">COUNTIFS('[1]Appendix 1'!$F:$F,$A63,'[1]Appendix 1'!$A:$A,S$1)</f>
        <v>0</v>
      </c>
      <c r="T63" s="43">
        <f ca="1">COUNTIFS('[1]Appendix 1'!$F:$F,$A63,'[1]Appendix 1'!$A:$A,T$1)</f>
        <v>0</v>
      </c>
      <c r="U63" s="43">
        <f ca="1">COUNTIFS('[1]Appendix 1'!$F:$F,$A63,'[1]Appendix 1'!$A:$A,U$1)</f>
        <v>2</v>
      </c>
      <c r="V63" s="43">
        <f ca="1">COUNTIFS('[1]Appendix 1'!$F:$F,$A63,'[1]Appendix 1'!$A:$A,V$1)</f>
        <v>0</v>
      </c>
      <c r="W63" s="43">
        <f ca="1">COUNTIFS('[1]Appendix 1'!$F:$F,$A63,'[1]Appendix 1'!$A:$A,W$1)</f>
        <v>0</v>
      </c>
      <c r="X63" s="43">
        <f ca="1">COUNTIFS('[1]Appendix 1'!$F:$F,$A63,'[1]Appendix 1'!$A:$A,X$1)</f>
        <v>0</v>
      </c>
      <c r="Y63" s="43">
        <f ca="1">COUNTIFS('[1]Appendix 1'!$F:$F,$A63,'[1]Appendix 1'!$A:$A,Y$1)</f>
        <v>0</v>
      </c>
      <c r="Z63" s="43">
        <f ca="1">COUNTIFS('[1]Appendix 1'!$F:$F,$A63,'[1]Appendix 1'!$A:$A,Z$1)</f>
        <v>0</v>
      </c>
      <c r="AA63" s="43">
        <f ca="1">COUNTIFS('[1]Appendix 1'!$F:$F,$A63,'[1]Appendix 1'!$A:$A,AA$1)</f>
        <v>0</v>
      </c>
      <c r="AB63" s="43">
        <f ca="1">COUNTIFS('[1]Appendix 1'!$F:$F,$A63,'[1]Appendix 1'!$A:$A,AB$1)</f>
        <v>0</v>
      </c>
      <c r="AC63" s="43"/>
      <c r="AD63" s="43"/>
      <c r="AE63" s="43"/>
      <c r="AF63" s="43"/>
      <c r="AI63" s="43" t="e">
        <f t="shared" ca="1" si="1"/>
        <v>#NAME?</v>
      </c>
      <c r="AJ63" s="43" t="e">
        <f t="shared" ca="1" si="2"/>
        <v>#NAME?</v>
      </c>
      <c r="AK63" s="43" t="e">
        <f t="shared" ca="1" si="3"/>
        <v>#NAME?</v>
      </c>
      <c r="AL63" s="43">
        <v>2010</v>
      </c>
      <c r="AO63" s="43">
        <v>1</v>
      </c>
      <c r="AP63" s="43">
        <f t="shared" ref="AP63:AU63" ca="1" si="17">W63</f>
        <v>0</v>
      </c>
      <c r="AQ63" s="43">
        <f t="shared" ca="1" si="17"/>
        <v>0</v>
      </c>
      <c r="AR63" s="43">
        <f t="shared" ca="1" si="17"/>
        <v>0</v>
      </c>
      <c r="AS63" s="43">
        <f t="shared" ca="1" si="17"/>
        <v>0</v>
      </c>
      <c r="AT63" s="43">
        <f t="shared" ca="1" si="17"/>
        <v>0</v>
      </c>
      <c r="AU63" s="43">
        <f t="shared" ca="1" si="17"/>
        <v>0</v>
      </c>
    </row>
    <row r="64" spans="1:48" x14ac:dyDescent="0.2">
      <c r="A64" s="43" t="str">
        <f ca="1">IFERROR(__xludf.DUMMYFUNCTION("""COMPUTED_VALUE"""),"MEXICO")</f>
        <v>MEXICO</v>
      </c>
      <c r="B64" s="43">
        <f t="shared" ca="1" si="0"/>
        <v>35</v>
      </c>
      <c r="C64" s="43">
        <f ca="1">COUNTIFS('[1]Appendix 1'!$F:$F,$A64,'[1]Appendix 1'!$A:$A,C$1)</f>
        <v>6</v>
      </c>
      <c r="D64" s="43">
        <f ca="1">COUNTIFS('[1]Appendix 1'!$F:$F,$A64,'[1]Appendix 1'!$A:$A,D$1)</f>
        <v>2</v>
      </c>
      <c r="E64" s="43">
        <f ca="1">COUNTIFS('[1]Appendix 1'!$F:$F,$A64,'[1]Appendix 1'!$A:$A,E$1)</f>
        <v>1</v>
      </c>
      <c r="F64" s="43">
        <f ca="1">COUNTIFS('[1]Appendix 1'!$F:$F,$A64,'[1]Appendix 1'!$A:$A,F$1)</f>
        <v>3</v>
      </c>
      <c r="G64" s="43">
        <f ca="1">COUNTIFS('[1]Appendix 1'!$F:$F,$A64,'[1]Appendix 1'!$A:$A,G$1)</f>
        <v>1</v>
      </c>
      <c r="H64" s="43">
        <f ca="1">COUNTIFS('[1]Appendix 1'!$F:$F,$A64,'[1]Appendix 1'!$A:$A,H$1)</f>
        <v>1</v>
      </c>
      <c r="I64" s="43">
        <f ca="1">COUNTIFS('[1]Appendix 1'!$F:$F,$A64,'[1]Appendix 1'!$A:$A,I$1)</f>
        <v>1</v>
      </c>
      <c r="J64" s="43">
        <f ca="1">COUNTIFS('[1]Appendix 1'!$F:$F,$A64,'[1]Appendix 1'!$A:$A,J$1)</f>
        <v>0</v>
      </c>
      <c r="K64" s="43">
        <f ca="1">COUNTIFS('[1]Appendix 1'!$F:$F,$A64,'[1]Appendix 1'!$A:$A,K$1)</f>
        <v>1</v>
      </c>
      <c r="L64" s="43">
        <f ca="1">COUNTIFS('[1]Appendix 1'!$F:$F,$A64,'[1]Appendix 1'!$A:$A,L$1)</f>
        <v>0</v>
      </c>
      <c r="M64" s="43">
        <f ca="1">COUNTIFS('[1]Appendix 1'!$F:$F,$A64,'[1]Appendix 1'!$A:$A,M$1)</f>
        <v>1</v>
      </c>
      <c r="N64" s="43">
        <f ca="1">COUNTIFS('[1]Appendix 1'!$F:$F,$A64,'[1]Appendix 1'!$A:$A,N$1)</f>
        <v>0</v>
      </c>
      <c r="O64" s="43">
        <f ca="1">COUNTIFS('[1]Appendix 1'!$F:$F,$A64,'[1]Appendix 1'!$A:$A,O$1)</f>
        <v>0</v>
      </c>
      <c r="P64" s="43">
        <f ca="1">COUNTIFS('[1]Appendix 1'!$F:$F,$A64,'[1]Appendix 1'!$A:$A,P$1)</f>
        <v>0</v>
      </c>
      <c r="Q64" s="43">
        <f ca="1">COUNTIFS('[1]Appendix 1'!$F:$F,$A64,'[1]Appendix 1'!$A:$A,Q$1)</f>
        <v>6</v>
      </c>
      <c r="R64" s="43">
        <f ca="1">COUNTIFS('[1]Appendix 1'!$F:$F,$A64,'[1]Appendix 1'!$A:$A,R$1)</f>
        <v>1</v>
      </c>
      <c r="S64" s="43">
        <f ca="1">COUNTIFS('[1]Appendix 1'!$F:$F,$A64,'[1]Appendix 1'!$A:$A,S$1)</f>
        <v>4</v>
      </c>
      <c r="T64" s="43">
        <f ca="1">COUNTIFS('[1]Appendix 1'!$F:$F,$A64,'[1]Appendix 1'!$A:$A,T$1)</f>
        <v>4</v>
      </c>
      <c r="U64" s="43">
        <f ca="1">COUNTIFS('[1]Appendix 1'!$F:$F,$A64,'[1]Appendix 1'!$A:$A,U$1)</f>
        <v>0</v>
      </c>
      <c r="V64" s="43">
        <f ca="1">COUNTIFS('[1]Appendix 1'!$F:$F,$A64,'[1]Appendix 1'!$A:$A,V$1)</f>
        <v>1</v>
      </c>
      <c r="W64" s="43">
        <f ca="1">COUNTIFS('[1]Appendix 1'!$F:$F,$A64,'[1]Appendix 1'!$A:$A,W$1)</f>
        <v>0</v>
      </c>
      <c r="X64" s="43">
        <f ca="1">COUNTIFS('[1]Appendix 1'!$F:$F,$A64,'[1]Appendix 1'!$A:$A,X$1)</f>
        <v>1</v>
      </c>
      <c r="Y64" s="43">
        <f ca="1">COUNTIFS('[1]Appendix 1'!$F:$F,$A64,'[1]Appendix 1'!$A:$A,Y$1)</f>
        <v>1</v>
      </c>
      <c r="Z64" s="43">
        <f ca="1">COUNTIFS('[1]Appendix 1'!$F:$F,$A64,'[1]Appendix 1'!$A:$A,Z$1)</f>
        <v>0</v>
      </c>
      <c r="AA64" s="43">
        <f ca="1">COUNTIFS('[1]Appendix 1'!$F:$F,$A64,'[1]Appendix 1'!$A:$A,AA$1)</f>
        <v>0</v>
      </c>
      <c r="AB64" s="43">
        <f ca="1">COUNTIFS('[1]Appendix 1'!$F:$F,$A64,'[1]Appendix 1'!$A:$A,AB$1)</f>
        <v>0</v>
      </c>
      <c r="AC64" s="43"/>
      <c r="AD64" s="43"/>
      <c r="AI64" s="43" t="e">
        <f t="shared" ca="1" si="1"/>
        <v>#NAME?</v>
      </c>
      <c r="AJ64" s="43" t="e">
        <f t="shared" ca="1" si="2"/>
        <v>#NAME?</v>
      </c>
      <c r="AK64" s="43" t="e">
        <f t="shared" ca="1" si="3"/>
        <v>#NAME?</v>
      </c>
      <c r="AL64" s="43">
        <v>2013</v>
      </c>
    </row>
    <row r="65" spans="1:48" x14ac:dyDescent="0.2">
      <c r="A65" s="43" t="str">
        <f ca="1">IFERROR(__xludf.DUMMYFUNCTION("""COMPUTED_VALUE"""),"NETHERLANDS")</f>
        <v>NETHERLANDS</v>
      </c>
      <c r="B65" s="43">
        <f t="shared" ca="1" si="0"/>
        <v>9</v>
      </c>
      <c r="C65" s="43">
        <f ca="1">COUNTIFS('[1]Appendix 1'!$F:$F,$A65,'[1]Appendix 1'!$A:$A,C$1)</f>
        <v>0</v>
      </c>
      <c r="D65" s="43">
        <f ca="1">COUNTIFS('[1]Appendix 1'!$F:$F,$A65,'[1]Appendix 1'!$A:$A,D$1)</f>
        <v>0</v>
      </c>
      <c r="E65" s="43">
        <f ca="1">COUNTIFS('[1]Appendix 1'!$F:$F,$A65,'[1]Appendix 1'!$A:$A,E$1)</f>
        <v>0</v>
      </c>
      <c r="F65" s="43">
        <f ca="1">COUNTIFS('[1]Appendix 1'!$F:$F,$A65,'[1]Appendix 1'!$A:$A,F$1)</f>
        <v>0</v>
      </c>
      <c r="G65" s="43">
        <f ca="1">COUNTIFS('[1]Appendix 1'!$F:$F,$A65,'[1]Appendix 1'!$A:$A,G$1)</f>
        <v>0</v>
      </c>
      <c r="H65" s="43">
        <f ca="1">COUNTIFS('[1]Appendix 1'!$F:$F,$A65,'[1]Appendix 1'!$A:$A,H$1)</f>
        <v>0</v>
      </c>
      <c r="I65" s="43">
        <f ca="1">COUNTIFS('[1]Appendix 1'!$F:$F,$A65,'[1]Appendix 1'!$A:$A,I$1)</f>
        <v>1</v>
      </c>
      <c r="J65" s="43">
        <f ca="1">COUNTIFS('[1]Appendix 1'!$F:$F,$A65,'[1]Appendix 1'!$A:$A,J$1)</f>
        <v>2</v>
      </c>
      <c r="K65" s="43">
        <f ca="1">COUNTIFS('[1]Appendix 1'!$F:$F,$A65,'[1]Appendix 1'!$A:$A,K$1)</f>
        <v>3</v>
      </c>
      <c r="L65" s="43">
        <f ca="1">COUNTIFS('[1]Appendix 1'!$F:$F,$A65,'[1]Appendix 1'!$A:$A,L$1)</f>
        <v>0</v>
      </c>
      <c r="M65" s="43">
        <f ca="1">COUNTIFS('[1]Appendix 1'!$F:$F,$A65,'[1]Appendix 1'!$A:$A,M$1)</f>
        <v>1</v>
      </c>
      <c r="N65" s="43">
        <f ca="1">COUNTIFS('[1]Appendix 1'!$F:$F,$A65,'[1]Appendix 1'!$A:$A,N$1)</f>
        <v>0</v>
      </c>
      <c r="O65" s="43">
        <f ca="1">COUNTIFS('[1]Appendix 1'!$F:$F,$A65,'[1]Appendix 1'!$A:$A,O$1)</f>
        <v>0</v>
      </c>
      <c r="P65" s="43">
        <f ca="1">COUNTIFS('[1]Appendix 1'!$F:$F,$A65,'[1]Appendix 1'!$A:$A,P$1)</f>
        <v>0</v>
      </c>
      <c r="Q65" s="43">
        <f ca="1">COUNTIFS('[1]Appendix 1'!$F:$F,$A65,'[1]Appendix 1'!$A:$A,Q$1)</f>
        <v>0</v>
      </c>
      <c r="R65" s="43">
        <f ca="1">COUNTIFS('[1]Appendix 1'!$F:$F,$A65,'[1]Appendix 1'!$A:$A,R$1)</f>
        <v>0</v>
      </c>
      <c r="S65" s="43">
        <f ca="1">COUNTIFS('[1]Appendix 1'!$F:$F,$A65,'[1]Appendix 1'!$A:$A,S$1)</f>
        <v>0</v>
      </c>
      <c r="T65" s="43">
        <f ca="1">COUNTIFS('[1]Appendix 1'!$F:$F,$A65,'[1]Appendix 1'!$A:$A,T$1)</f>
        <v>0</v>
      </c>
      <c r="U65" s="43">
        <f ca="1">COUNTIFS('[1]Appendix 1'!$F:$F,$A65,'[1]Appendix 1'!$A:$A,U$1)</f>
        <v>1</v>
      </c>
      <c r="V65" s="43">
        <f ca="1">COUNTIFS('[1]Appendix 1'!$F:$F,$A65,'[1]Appendix 1'!$A:$A,V$1)</f>
        <v>0</v>
      </c>
      <c r="W65" s="43">
        <f ca="1">COUNTIFS('[1]Appendix 1'!$F:$F,$A65,'[1]Appendix 1'!$A:$A,W$1)</f>
        <v>1</v>
      </c>
      <c r="X65" s="43">
        <f ca="1">COUNTIFS('[1]Appendix 1'!$F:$F,$A65,'[1]Appendix 1'!$A:$A,X$1)</f>
        <v>0</v>
      </c>
      <c r="Y65" s="43">
        <f ca="1">COUNTIFS('[1]Appendix 1'!$F:$F,$A65,'[1]Appendix 1'!$A:$A,Y$1)</f>
        <v>0</v>
      </c>
      <c r="Z65" s="43">
        <f ca="1">COUNTIFS('[1]Appendix 1'!$F:$F,$A65,'[1]Appendix 1'!$A:$A,Z$1)</f>
        <v>0</v>
      </c>
      <c r="AA65" s="43">
        <f ca="1">COUNTIFS('[1]Appendix 1'!$F:$F,$A65,'[1]Appendix 1'!$A:$A,AA$1)</f>
        <v>0</v>
      </c>
      <c r="AB65" s="43">
        <f ca="1">COUNTIFS('[1]Appendix 1'!$F:$F,$A65,'[1]Appendix 1'!$A:$A,AB$1)</f>
        <v>0</v>
      </c>
      <c r="AC65" s="43"/>
      <c r="AD65" s="43"/>
      <c r="AE65" s="43"/>
      <c r="AI65" s="43" t="e">
        <f t="shared" ca="1" si="1"/>
        <v>#NAME?</v>
      </c>
      <c r="AJ65" s="43" t="e">
        <f t="shared" ca="1" si="2"/>
        <v>#NAME?</v>
      </c>
      <c r="AK65" s="43" t="e">
        <f t="shared" ca="1" si="3"/>
        <v>#NAME?</v>
      </c>
      <c r="AL65" s="43">
        <v>2017</v>
      </c>
      <c r="AO65" s="43">
        <v>1</v>
      </c>
      <c r="AP65" s="43">
        <f t="shared" ref="AP65:AU65" ca="1" si="18">W65</f>
        <v>1</v>
      </c>
      <c r="AQ65" s="43">
        <f t="shared" ca="1" si="18"/>
        <v>0</v>
      </c>
      <c r="AR65" s="43">
        <f t="shared" ca="1" si="18"/>
        <v>0</v>
      </c>
      <c r="AS65" s="43">
        <f t="shared" ca="1" si="18"/>
        <v>0</v>
      </c>
      <c r="AT65" s="43">
        <f t="shared" ca="1" si="18"/>
        <v>0</v>
      </c>
      <c r="AU65" s="43">
        <f t="shared" ca="1" si="18"/>
        <v>0</v>
      </c>
      <c r="AV65" s="43">
        <v>1</v>
      </c>
    </row>
    <row r="66" spans="1:48" x14ac:dyDescent="0.2">
      <c r="A66" s="43" t="str">
        <f ca="1">IFERROR(__xludf.DUMMYFUNCTION("""COMPUTED_VALUE"""),"NEW ZEALAND")</f>
        <v>NEW ZEALAND</v>
      </c>
      <c r="B66" s="43">
        <f t="shared" ca="1" si="0"/>
        <v>2</v>
      </c>
      <c r="C66" s="43">
        <f ca="1">COUNTIFS('[1]Appendix 1'!$F:$F,$A66,'[1]Appendix 1'!$A:$A,C$1)</f>
        <v>0</v>
      </c>
      <c r="D66" s="43">
        <f ca="1">COUNTIFS('[1]Appendix 1'!$F:$F,$A66,'[1]Appendix 1'!$A:$A,D$1)</f>
        <v>0</v>
      </c>
      <c r="E66" s="43">
        <f ca="1">COUNTIFS('[1]Appendix 1'!$F:$F,$A66,'[1]Appendix 1'!$A:$A,E$1)</f>
        <v>0</v>
      </c>
      <c r="F66" s="43">
        <f ca="1">COUNTIFS('[1]Appendix 1'!$F:$F,$A66,'[1]Appendix 1'!$A:$A,F$1)</f>
        <v>0</v>
      </c>
      <c r="G66" s="43">
        <f ca="1">COUNTIFS('[1]Appendix 1'!$F:$F,$A66,'[1]Appendix 1'!$A:$A,G$1)</f>
        <v>0</v>
      </c>
      <c r="H66" s="43">
        <f ca="1">COUNTIFS('[1]Appendix 1'!$F:$F,$A66,'[1]Appendix 1'!$A:$A,H$1)</f>
        <v>0</v>
      </c>
      <c r="I66" s="43">
        <f ca="1">COUNTIFS('[1]Appendix 1'!$F:$F,$A66,'[1]Appendix 1'!$A:$A,I$1)</f>
        <v>0</v>
      </c>
      <c r="J66" s="43">
        <f ca="1">COUNTIFS('[1]Appendix 1'!$F:$F,$A66,'[1]Appendix 1'!$A:$A,J$1)</f>
        <v>0</v>
      </c>
      <c r="K66" s="43">
        <f ca="1">COUNTIFS('[1]Appendix 1'!$F:$F,$A66,'[1]Appendix 1'!$A:$A,K$1)</f>
        <v>0</v>
      </c>
      <c r="L66" s="43">
        <f ca="1">COUNTIFS('[1]Appendix 1'!$F:$F,$A66,'[1]Appendix 1'!$A:$A,L$1)</f>
        <v>0</v>
      </c>
      <c r="M66" s="43">
        <f ca="1">COUNTIFS('[1]Appendix 1'!$F:$F,$A66,'[1]Appendix 1'!$A:$A,M$1)</f>
        <v>0</v>
      </c>
      <c r="N66" s="43">
        <f ca="1">COUNTIFS('[1]Appendix 1'!$F:$F,$A66,'[1]Appendix 1'!$A:$A,N$1)</f>
        <v>1</v>
      </c>
      <c r="O66" s="43">
        <f ca="1">COUNTIFS('[1]Appendix 1'!$F:$F,$A66,'[1]Appendix 1'!$A:$A,O$1)</f>
        <v>0</v>
      </c>
      <c r="P66" s="43">
        <f ca="1">COUNTIFS('[1]Appendix 1'!$F:$F,$A66,'[1]Appendix 1'!$A:$A,P$1)</f>
        <v>0</v>
      </c>
      <c r="Q66" s="43">
        <f ca="1">COUNTIFS('[1]Appendix 1'!$F:$F,$A66,'[1]Appendix 1'!$A:$A,Q$1)</f>
        <v>0</v>
      </c>
      <c r="R66" s="43">
        <f ca="1">COUNTIFS('[1]Appendix 1'!$F:$F,$A66,'[1]Appendix 1'!$A:$A,R$1)</f>
        <v>0</v>
      </c>
      <c r="S66" s="43">
        <f ca="1">COUNTIFS('[1]Appendix 1'!$F:$F,$A66,'[1]Appendix 1'!$A:$A,S$1)</f>
        <v>0</v>
      </c>
      <c r="T66" s="43">
        <f ca="1">COUNTIFS('[1]Appendix 1'!$F:$F,$A66,'[1]Appendix 1'!$A:$A,T$1)</f>
        <v>0</v>
      </c>
      <c r="U66" s="43">
        <f ca="1">COUNTIFS('[1]Appendix 1'!$F:$F,$A66,'[1]Appendix 1'!$A:$A,U$1)</f>
        <v>1</v>
      </c>
      <c r="V66" s="43">
        <f ca="1">COUNTIFS('[1]Appendix 1'!$F:$F,$A66,'[1]Appendix 1'!$A:$A,V$1)</f>
        <v>0</v>
      </c>
      <c r="W66" s="43">
        <f ca="1">COUNTIFS('[1]Appendix 1'!$F:$F,$A66,'[1]Appendix 1'!$A:$A,W$1)</f>
        <v>0</v>
      </c>
      <c r="X66" s="43">
        <f ca="1">COUNTIFS('[1]Appendix 1'!$F:$F,$A66,'[1]Appendix 1'!$A:$A,X$1)</f>
        <v>0</v>
      </c>
      <c r="Y66" s="43">
        <f ca="1">COUNTIFS('[1]Appendix 1'!$F:$F,$A66,'[1]Appendix 1'!$A:$A,Y$1)</f>
        <v>0</v>
      </c>
      <c r="Z66" s="43">
        <f ca="1">COUNTIFS('[1]Appendix 1'!$F:$F,$A66,'[1]Appendix 1'!$A:$A,Z$1)</f>
        <v>0</v>
      </c>
      <c r="AA66" s="43">
        <f ca="1">COUNTIFS('[1]Appendix 1'!$F:$F,$A66,'[1]Appendix 1'!$A:$A,AA$1)</f>
        <v>0</v>
      </c>
      <c r="AB66" s="43">
        <f ca="1">COUNTIFS('[1]Appendix 1'!$F:$F,$A66,'[1]Appendix 1'!$A:$A,AB$1)</f>
        <v>0</v>
      </c>
      <c r="AC66" s="43"/>
      <c r="AD66" s="43"/>
      <c r="AE66" s="43"/>
      <c r="AI66" s="43" t="e">
        <f t="shared" ca="1" si="1"/>
        <v>#NAME?</v>
      </c>
      <c r="AJ66" s="43" t="e">
        <f t="shared" ca="1" si="2"/>
        <v>#NAME?</v>
      </c>
      <c r="AK66" s="43" t="e">
        <f t="shared" ca="1" si="3"/>
        <v>#NAME?</v>
      </c>
      <c r="AL66" s="43">
        <v>2010</v>
      </c>
    </row>
    <row r="67" spans="1:48" x14ac:dyDescent="0.2">
      <c r="A67" s="43" t="str">
        <f ca="1">IFERROR(__xludf.DUMMYFUNCTION("""COMPUTED_VALUE"""),"NIGERIA")</f>
        <v>NIGERIA</v>
      </c>
      <c r="B67" s="43">
        <f t="shared" ca="1" si="0"/>
        <v>34</v>
      </c>
      <c r="C67" s="43">
        <f ca="1">COUNTIFS('[1]Appendix 1'!$F:$F,$A67,'[1]Appendix 1'!$A:$A,C$1)</f>
        <v>5</v>
      </c>
      <c r="D67" s="43">
        <f ca="1">COUNTIFS('[1]Appendix 1'!$F:$F,$A67,'[1]Appendix 1'!$A:$A,D$1)</f>
        <v>1</v>
      </c>
      <c r="E67" s="43">
        <f ca="1">COUNTIFS('[1]Appendix 1'!$F:$F,$A67,'[1]Appendix 1'!$A:$A,E$1)</f>
        <v>0</v>
      </c>
      <c r="F67" s="43">
        <f ca="1">COUNTIFS('[1]Appendix 1'!$F:$F,$A67,'[1]Appendix 1'!$A:$A,F$1)</f>
        <v>0</v>
      </c>
      <c r="G67" s="43">
        <f ca="1">COUNTIFS('[1]Appendix 1'!$F:$F,$A67,'[1]Appendix 1'!$A:$A,G$1)</f>
        <v>14</v>
      </c>
      <c r="H67" s="43">
        <f ca="1">COUNTIFS('[1]Appendix 1'!$F:$F,$A67,'[1]Appendix 1'!$A:$A,H$1)</f>
        <v>0</v>
      </c>
      <c r="I67" s="43">
        <f ca="1">COUNTIFS('[1]Appendix 1'!$F:$F,$A67,'[1]Appendix 1'!$A:$A,I$1)</f>
        <v>0</v>
      </c>
      <c r="J67" s="43">
        <f ca="1">COUNTIFS('[1]Appendix 1'!$F:$F,$A67,'[1]Appendix 1'!$A:$A,J$1)</f>
        <v>0</v>
      </c>
      <c r="K67" s="43">
        <f ca="1">COUNTIFS('[1]Appendix 1'!$F:$F,$A67,'[1]Appendix 1'!$A:$A,K$1)</f>
        <v>7</v>
      </c>
      <c r="L67" s="43">
        <f ca="1">COUNTIFS('[1]Appendix 1'!$F:$F,$A67,'[1]Appendix 1'!$A:$A,L$1)</f>
        <v>0</v>
      </c>
      <c r="M67" s="43">
        <f ca="1">COUNTIFS('[1]Appendix 1'!$F:$F,$A67,'[1]Appendix 1'!$A:$A,M$1)</f>
        <v>0</v>
      </c>
      <c r="N67" s="43">
        <f ca="1">COUNTIFS('[1]Appendix 1'!$F:$F,$A67,'[1]Appendix 1'!$A:$A,N$1)</f>
        <v>1</v>
      </c>
      <c r="O67" s="43">
        <f ca="1">COUNTIFS('[1]Appendix 1'!$F:$F,$A67,'[1]Appendix 1'!$A:$A,O$1)</f>
        <v>0</v>
      </c>
      <c r="P67" s="43">
        <f ca="1">COUNTIFS('[1]Appendix 1'!$F:$F,$A67,'[1]Appendix 1'!$A:$A,P$1)</f>
        <v>1</v>
      </c>
      <c r="Q67" s="43">
        <f ca="1">COUNTIFS('[1]Appendix 1'!$F:$F,$A67,'[1]Appendix 1'!$A:$A,Q$1)</f>
        <v>0</v>
      </c>
      <c r="R67" s="43">
        <f ca="1">COUNTIFS('[1]Appendix 1'!$F:$F,$A67,'[1]Appendix 1'!$A:$A,R$1)</f>
        <v>0</v>
      </c>
      <c r="S67" s="43">
        <f ca="1">COUNTIFS('[1]Appendix 1'!$F:$F,$A67,'[1]Appendix 1'!$A:$A,S$1)</f>
        <v>0</v>
      </c>
      <c r="T67" s="43">
        <f ca="1">COUNTIFS('[1]Appendix 1'!$F:$F,$A67,'[1]Appendix 1'!$A:$A,T$1)</f>
        <v>0</v>
      </c>
      <c r="U67" s="43">
        <f ca="1">COUNTIFS('[1]Appendix 1'!$F:$F,$A67,'[1]Appendix 1'!$A:$A,U$1)</f>
        <v>0</v>
      </c>
      <c r="V67" s="43">
        <f ca="1">COUNTIFS('[1]Appendix 1'!$F:$F,$A67,'[1]Appendix 1'!$A:$A,V$1)</f>
        <v>0</v>
      </c>
      <c r="W67" s="43">
        <f ca="1">COUNTIFS('[1]Appendix 1'!$F:$F,$A67,'[1]Appendix 1'!$A:$A,W$1)</f>
        <v>1</v>
      </c>
      <c r="X67" s="43">
        <f ca="1">COUNTIFS('[1]Appendix 1'!$F:$F,$A67,'[1]Appendix 1'!$A:$A,X$1)</f>
        <v>1</v>
      </c>
      <c r="Y67" s="43">
        <f ca="1">COUNTIFS('[1]Appendix 1'!$F:$F,$A67,'[1]Appendix 1'!$A:$A,Y$1)</f>
        <v>2</v>
      </c>
      <c r="Z67" s="43">
        <f ca="1">COUNTIFS('[1]Appendix 1'!$F:$F,$A67,'[1]Appendix 1'!$A:$A,Z$1)</f>
        <v>0</v>
      </c>
      <c r="AA67" s="43">
        <f ca="1">COUNTIFS('[1]Appendix 1'!$F:$F,$A67,'[1]Appendix 1'!$A:$A,AA$1)</f>
        <v>1</v>
      </c>
      <c r="AB67" s="43">
        <f ca="1">COUNTIFS('[1]Appendix 1'!$F:$F,$A67,'[1]Appendix 1'!$A:$A,AB$1)</f>
        <v>0</v>
      </c>
      <c r="AC67" s="43"/>
      <c r="AD67" s="43"/>
      <c r="AE67" s="43"/>
      <c r="AF67" s="43"/>
      <c r="AI67" s="43" t="e">
        <f t="shared" ca="1" si="1"/>
        <v>#NAME?</v>
      </c>
      <c r="AJ67" s="43" t="e">
        <f t="shared" ca="1" si="2"/>
        <v>#NAME?</v>
      </c>
      <c r="AK67" s="43" t="e">
        <f t="shared" ca="1" si="3"/>
        <v>#NAME?</v>
      </c>
      <c r="AL67" s="43">
        <v>2019</v>
      </c>
    </row>
    <row r="68" spans="1:48" x14ac:dyDescent="0.2">
      <c r="A68" s="43" t="str">
        <f ca="1">IFERROR(__xludf.DUMMYFUNCTION("""COMPUTED_VALUE"""),"NORWAY")</f>
        <v>NORWAY</v>
      </c>
      <c r="B68" s="43">
        <f t="shared" ca="1" si="0"/>
        <v>1</v>
      </c>
      <c r="C68" s="43">
        <f ca="1">COUNTIFS('[1]Appendix 1'!$F:$F,$A68,'[1]Appendix 1'!$A:$A,C$1)</f>
        <v>0</v>
      </c>
      <c r="D68" s="43">
        <f ca="1">COUNTIFS('[1]Appendix 1'!$F:$F,$A68,'[1]Appendix 1'!$A:$A,D$1)</f>
        <v>0</v>
      </c>
      <c r="E68" s="43">
        <f ca="1">COUNTIFS('[1]Appendix 1'!$F:$F,$A68,'[1]Appendix 1'!$A:$A,E$1)</f>
        <v>0</v>
      </c>
      <c r="F68" s="43">
        <f ca="1">COUNTIFS('[1]Appendix 1'!$F:$F,$A68,'[1]Appendix 1'!$A:$A,F$1)</f>
        <v>0</v>
      </c>
      <c r="G68" s="43">
        <f ca="1">COUNTIFS('[1]Appendix 1'!$F:$F,$A68,'[1]Appendix 1'!$A:$A,G$1)</f>
        <v>0</v>
      </c>
      <c r="H68" s="43">
        <f ca="1">COUNTIFS('[1]Appendix 1'!$F:$F,$A68,'[1]Appendix 1'!$A:$A,H$1)</f>
        <v>0</v>
      </c>
      <c r="I68" s="43">
        <f ca="1">COUNTIFS('[1]Appendix 1'!$F:$F,$A68,'[1]Appendix 1'!$A:$A,I$1)</f>
        <v>0</v>
      </c>
      <c r="J68" s="43">
        <f ca="1">COUNTIFS('[1]Appendix 1'!$F:$F,$A68,'[1]Appendix 1'!$A:$A,J$1)</f>
        <v>0</v>
      </c>
      <c r="K68" s="43">
        <f ca="1">COUNTIFS('[1]Appendix 1'!$F:$F,$A68,'[1]Appendix 1'!$A:$A,K$1)</f>
        <v>0</v>
      </c>
      <c r="L68" s="43">
        <f ca="1">COUNTIFS('[1]Appendix 1'!$F:$F,$A68,'[1]Appendix 1'!$A:$A,L$1)</f>
        <v>0</v>
      </c>
      <c r="M68" s="43">
        <f ca="1">COUNTIFS('[1]Appendix 1'!$F:$F,$A68,'[1]Appendix 1'!$A:$A,M$1)</f>
        <v>0</v>
      </c>
      <c r="N68" s="43">
        <f ca="1">COUNTIFS('[1]Appendix 1'!$F:$F,$A68,'[1]Appendix 1'!$A:$A,N$1)</f>
        <v>0</v>
      </c>
      <c r="O68" s="43">
        <f ca="1">COUNTIFS('[1]Appendix 1'!$F:$F,$A68,'[1]Appendix 1'!$A:$A,O$1)</f>
        <v>0</v>
      </c>
      <c r="P68" s="43">
        <f ca="1">COUNTIFS('[1]Appendix 1'!$F:$F,$A68,'[1]Appendix 1'!$A:$A,P$1)</f>
        <v>0</v>
      </c>
      <c r="Q68" s="43">
        <f ca="1">COUNTIFS('[1]Appendix 1'!$F:$F,$A68,'[1]Appendix 1'!$A:$A,Q$1)</f>
        <v>0</v>
      </c>
      <c r="R68" s="43">
        <f ca="1">COUNTIFS('[1]Appendix 1'!$F:$F,$A68,'[1]Appendix 1'!$A:$A,R$1)</f>
        <v>0</v>
      </c>
      <c r="S68" s="43">
        <f ca="1">COUNTIFS('[1]Appendix 1'!$F:$F,$A68,'[1]Appendix 1'!$A:$A,S$1)</f>
        <v>0</v>
      </c>
      <c r="T68" s="43">
        <f ca="1">COUNTIFS('[1]Appendix 1'!$F:$F,$A68,'[1]Appendix 1'!$A:$A,T$1)</f>
        <v>1</v>
      </c>
      <c r="U68" s="43">
        <f ca="1">COUNTIFS('[1]Appendix 1'!$F:$F,$A68,'[1]Appendix 1'!$A:$A,U$1)</f>
        <v>0</v>
      </c>
      <c r="V68" s="43">
        <f ca="1">COUNTIFS('[1]Appendix 1'!$F:$F,$A68,'[1]Appendix 1'!$A:$A,V$1)</f>
        <v>0</v>
      </c>
      <c r="W68" s="43">
        <f ca="1">COUNTIFS('[1]Appendix 1'!$F:$F,$A68,'[1]Appendix 1'!$A:$A,W$1)</f>
        <v>0</v>
      </c>
      <c r="X68" s="43">
        <f ca="1">COUNTIFS('[1]Appendix 1'!$F:$F,$A68,'[1]Appendix 1'!$A:$A,X$1)</f>
        <v>0</v>
      </c>
      <c r="Y68" s="43">
        <f ca="1">COUNTIFS('[1]Appendix 1'!$F:$F,$A68,'[1]Appendix 1'!$A:$A,Y$1)</f>
        <v>0</v>
      </c>
      <c r="Z68" s="43">
        <f ca="1">COUNTIFS('[1]Appendix 1'!$F:$F,$A68,'[1]Appendix 1'!$A:$A,Z$1)</f>
        <v>0</v>
      </c>
      <c r="AA68" s="43">
        <f ca="1">COUNTIFS('[1]Appendix 1'!$F:$F,$A68,'[1]Appendix 1'!$A:$A,AA$1)</f>
        <v>0</v>
      </c>
      <c r="AB68" s="43">
        <f ca="1">COUNTIFS('[1]Appendix 1'!$F:$F,$A68,'[1]Appendix 1'!$A:$A,AB$1)</f>
        <v>0</v>
      </c>
      <c r="AC68" s="43"/>
      <c r="AD68" s="43"/>
      <c r="AI68" s="43" t="e">
        <f t="shared" ca="1" si="1"/>
        <v>#NAME?</v>
      </c>
      <c r="AJ68" s="43" t="e">
        <f t="shared" ca="1" si="2"/>
        <v>#NAME?</v>
      </c>
      <c r="AK68" s="43" t="e">
        <f t="shared" ca="1" si="3"/>
        <v>#NAME?</v>
      </c>
      <c r="AL68" s="43">
        <v>2016</v>
      </c>
      <c r="AO68" s="43">
        <v>1</v>
      </c>
      <c r="AP68" s="43">
        <f t="shared" ref="AP68:AU68" ca="1" si="19">W68</f>
        <v>0</v>
      </c>
      <c r="AQ68" s="43">
        <f t="shared" ca="1" si="19"/>
        <v>0</v>
      </c>
      <c r="AR68" s="43">
        <f t="shared" ca="1" si="19"/>
        <v>0</v>
      </c>
      <c r="AS68" s="43">
        <f t="shared" ca="1" si="19"/>
        <v>0</v>
      </c>
      <c r="AT68" s="43">
        <f t="shared" ca="1" si="19"/>
        <v>0</v>
      </c>
      <c r="AU68" s="43">
        <f t="shared" ca="1" si="19"/>
        <v>0</v>
      </c>
    </row>
    <row r="69" spans="1:48" x14ac:dyDescent="0.2">
      <c r="A69" s="43" t="str">
        <f ca="1">IFERROR(__xludf.DUMMYFUNCTION("""COMPUTED_VALUE"""),"PAKISTAN")</f>
        <v>PAKISTAN</v>
      </c>
      <c r="B69" s="43">
        <f t="shared" ca="1" si="0"/>
        <v>6</v>
      </c>
      <c r="C69" s="43">
        <f ca="1">COUNTIFS('[1]Appendix 1'!$F:$F,$A69,'[1]Appendix 1'!$A:$A,C$1)</f>
        <v>0</v>
      </c>
      <c r="D69" s="43">
        <f ca="1">COUNTIFS('[1]Appendix 1'!$F:$F,$A69,'[1]Appendix 1'!$A:$A,D$1)</f>
        <v>0</v>
      </c>
      <c r="E69" s="43">
        <f ca="1">COUNTIFS('[1]Appendix 1'!$F:$F,$A69,'[1]Appendix 1'!$A:$A,E$1)</f>
        <v>0</v>
      </c>
      <c r="F69" s="43">
        <f ca="1">COUNTIFS('[1]Appendix 1'!$F:$F,$A69,'[1]Appendix 1'!$A:$A,F$1)</f>
        <v>0</v>
      </c>
      <c r="G69" s="43">
        <f ca="1">COUNTIFS('[1]Appendix 1'!$F:$F,$A69,'[1]Appendix 1'!$A:$A,G$1)</f>
        <v>0</v>
      </c>
      <c r="H69" s="43">
        <f ca="1">COUNTIFS('[1]Appendix 1'!$F:$F,$A69,'[1]Appendix 1'!$A:$A,H$1)</f>
        <v>0</v>
      </c>
      <c r="I69" s="43">
        <f ca="1">COUNTIFS('[1]Appendix 1'!$F:$F,$A69,'[1]Appendix 1'!$A:$A,I$1)</f>
        <v>0</v>
      </c>
      <c r="J69" s="43">
        <f ca="1">COUNTIFS('[1]Appendix 1'!$F:$F,$A69,'[1]Appendix 1'!$A:$A,J$1)</f>
        <v>0</v>
      </c>
      <c r="K69" s="43">
        <f ca="1">COUNTIFS('[1]Appendix 1'!$F:$F,$A69,'[1]Appendix 1'!$A:$A,K$1)</f>
        <v>0</v>
      </c>
      <c r="L69" s="43">
        <f ca="1">COUNTIFS('[1]Appendix 1'!$F:$F,$A69,'[1]Appendix 1'!$A:$A,L$1)</f>
        <v>0</v>
      </c>
      <c r="M69" s="43">
        <f ca="1">COUNTIFS('[1]Appendix 1'!$F:$F,$A69,'[1]Appendix 1'!$A:$A,M$1)</f>
        <v>0</v>
      </c>
      <c r="N69" s="43">
        <f ca="1">COUNTIFS('[1]Appendix 1'!$F:$F,$A69,'[1]Appendix 1'!$A:$A,N$1)</f>
        <v>0</v>
      </c>
      <c r="O69" s="43">
        <f ca="1">COUNTIFS('[1]Appendix 1'!$F:$F,$A69,'[1]Appendix 1'!$A:$A,O$1)</f>
        <v>3</v>
      </c>
      <c r="P69" s="43">
        <f ca="1">COUNTIFS('[1]Appendix 1'!$F:$F,$A69,'[1]Appendix 1'!$A:$A,P$1)</f>
        <v>0</v>
      </c>
      <c r="Q69" s="43">
        <f ca="1">COUNTIFS('[1]Appendix 1'!$F:$F,$A69,'[1]Appendix 1'!$A:$A,Q$1)</f>
        <v>0</v>
      </c>
      <c r="R69" s="43">
        <f ca="1">COUNTIFS('[1]Appendix 1'!$F:$F,$A69,'[1]Appendix 1'!$A:$A,R$1)</f>
        <v>0</v>
      </c>
      <c r="S69" s="43">
        <f ca="1">COUNTIFS('[1]Appendix 1'!$F:$F,$A69,'[1]Appendix 1'!$A:$A,S$1)</f>
        <v>0</v>
      </c>
      <c r="T69" s="43">
        <f ca="1">COUNTIFS('[1]Appendix 1'!$F:$F,$A69,'[1]Appendix 1'!$A:$A,T$1)</f>
        <v>1</v>
      </c>
      <c r="U69" s="43">
        <f ca="1">COUNTIFS('[1]Appendix 1'!$F:$F,$A69,'[1]Appendix 1'!$A:$A,U$1)</f>
        <v>1</v>
      </c>
      <c r="V69" s="43">
        <f ca="1">COUNTIFS('[1]Appendix 1'!$F:$F,$A69,'[1]Appendix 1'!$A:$A,V$1)</f>
        <v>1</v>
      </c>
      <c r="W69" s="43">
        <f ca="1">COUNTIFS('[1]Appendix 1'!$F:$F,$A69,'[1]Appendix 1'!$A:$A,W$1)</f>
        <v>0</v>
      </c>
      <c r="X69" s="43">
        <f ca="1">COUNTIFS('[1]Appendix 1'!$F:$F,$A69,'[1]Appendix 1'!$A:$A,X$1)</f>
        <v>0</v>
      </c>
      <c r="Y69" s="43">
        <f ca="1">COUNTIFS('[1]Appendix 1'!$F:$F,$A69,'[1]Appendix 1'!$A:$A,Y$1)</f>
        <v>0</v>
      </c>
      <c r="Z69" s="43">
        <f ca="1">COUNTIFS('[1]Appendix 1'!$F:$F,$A69,'[1]Appendix 1'!$A:$A,Z$1)</f>
        <v>0</v>
      </c>
      <c r="AA69" s="43">
        <f ca="1">COUNTIFS('[1]Appendix 1'!$F:$F,$A69,'[1]Appendix 1'!$A:$A,AA$1)</f>
        <v>0</v>
      </c>
      <c r="AB69" s="43">
        <f ca="1">COUNTIFS('[1]Appendix 1'!$F:$F,$A69,'[1]Appendix 1'!$A:$A,AB$1)</f>
        <v>0</v>
      </c>
      <c r="AC69" s="43"/>
      <c r="AD69" s="43"/>
      <c r="AE69" s="43"/>
      <c r="AI69" s="43" t="e">
        <f t="shared" ca="1" si="1"/>
        <v>#NAME?</v>
      </c>
      <c r="AJ69" s="43" t="e">
        <f t="shared" ca="1" si="2"/>
        <v>#NAME?</v>
      </c>
      <c r="AK69" s="43" t="e">
        <f t="shared" ca="1" si="3"/>
        <v>#NAME?</v>
      </c>
      <c r="AL69" s="43">
        <v>2011</v>
      </c>
    </row>
    <row r="70" spans="1:48" x14ac:dyDescent="0.2">
      <c r="A70" s="43" t="str">
        <f ca="1">IFERROR(__xludf.DUMMYFUNCTION("""COMPUTED_VALUE"""),"PANAMA")</f>
        <v>PANAMA</v>
      </c>
      <c r="B70" s="43">
        <f t="shared" ca="1" si="0"/>
        <v>5</v>
      </c>
      <c r="C70" s="43">
        <f ca="1">COUNTIFS('[1]Appendix 1'!$F:$F,$A70,'[1]Appendix 1'!$A:$A,C$1)</f>
        <v>0</v>
      </c>
      <c r="D70" s="43">
        <f ca="1">COUNTIFS('[1]Appendix 1'!$F:$F,$A70,'[1]Appendix 1'!$A:$A,D$1)</f>
        <v>0</v>
      </c>
      <c r="E70" s="43">
        <f ca="1">COUNTIFS('[1]Appendix 1'!$F:$F,$A70,'[1]Appendix 1'!$A:$A,E$1)</f>
        <v>0</v>
      </c>
      <c r="F70" s="43">
        <f ca="1">COUNTIFS('[1]Appendix 1'!$F:$F,$A70,'[1]Appendix 1'!$A:$A,F$1)</f>
        <v>0</v>
      </c>
      <c r="G70" s="43">
        <f ca="1">COUNTIFS('[1]Appendix 1'!$F:$F,$A70,'[1]Appendix 1'!$A:$A,G$1)</f>
        <v>0</v>
      </c>
      <c r="H70" s="43">
        <f ca="1">COUNTIFS('[1]Appendix 1'!$F:$F,$A70,'[1]Appendix 1'!$A:$A,H$1)</f>
        <v>0</v>
      </c>
      <c r="I70" s="43">
        <f ca="1">COUNTIFS('[1]Appendix 1'!$F:$F,$A70,'[1]Appendix 1'!$A:$A,I$1)</f>
        <v>0</v>
      </c>
      <c r="J70" s="43">
        <f ca="1">COUNTIFS('[1]Appendix 1'!$F:$F,$A70,'[1]Appendix 1'!$A:$A,J$1)</f>
        <v>0</v>
      </c>
      <c r="K70" s="43">
        <f ca="1">COUNTIFS('[1]Appendix 1'!$F:$F,$A70,'[1]Appendix 1'!$A:$A,K$1)</f>
        <v>0</v>
      </c>
      <c r="L70" s="43">
        <f ca="1">COUNTIFS('[1]Appendix 1'!$F:$F,$A70,'[1]Appendix 1'!$A:$A,L$1)</f>
        <v>0</v>
      </c>
      <c r="M70" s="43">
        <f ca="1">COUNTIFS('[1]Appendix 1'!$F:$F,$A70,'[1]Appendix 1'!$A:$A,M$1)</f>
        <v>0</v>
      </c>
      <c r="N70" s="43">
        <f ca="1">COUNTIFS('[1]Appendix 1'!$F:$F,$A70,'[1]Appendix 1'!$A:$A,N$1)</f>
        <v>0</v>
      </c>
      <c r="O70" s="43">
        <f ca="1">COUNTIFS('[1]Appendix 1'!$F:$F,$A70,'[1]Appendix 1'!$A:$A,O$1)</f>
        <v>0</v>
      </c>
      <c r="P70" s="43">
        <f ca="1">COUNTIFS('[1]Appendix 1'!$F:$F,$A70,'[1]Appendix 1'!$A:$A,P$1)</f>
        <v>0</v>
      </c>
      <c r="Q70" s="43">
        <f ca="1">COUNTIFS('[1]Appendix 1'!$F:$F,$A70,'[1]Appendix 1'!$A:$A,Q$1)</f>
        <v>0</v>
      </c>
      <c r="R70" s="43">
        <f ca="1">COUNTIFS('[1]Appendix 1'!$F:$F,$A70,'[1]Appendix 1'!$A:$A,R$1)</f>
        <v>1</v>
      </c>
      <c r="S70" s="43">
        <f ca="1">COUNTIFS('[1]Appendix 1'!$F:$F,$A70,'[1]Appendix 1'!$A:$A,S$1)</f>
        <v>0</v>
      </c>
      <c r="T70" s="43">
        <f ca="1">COUNTIFS('[1]Appendix 1'!$F:$F,$A70,'[1]Appendix 1'!$A:$A,T$1)</f>
        <v>3</v>
      </c>
      <c r="U70" s="43">
        <f ca="1">COUNTIFS('[1]Appendix 1'!$F:$F,$A70,'[1]Appendix 1'!$A:$A,U$1)</f>
        <v>0</v>
      </c>
      <c r="V70" s="43">
        <f ca="1">COUNTIFS('[1]Appendix 1'!$F:$F,$A70,'[1]Appendix 1'!$A:$A,V$1)</f>
        <v>1</v>
      </c>
      <c r="W70" s="43">
        <f ca="1">COUNTIFS('[1]Appendix 1'!$F:$F,$A70,'[1]Appendix 1'!$A:$A,W$1)</f>
        <v>0</v>
      </c>
      <c r="X70" s="43">
        <f ca="1">COUNTIFS('[1]Appendix 1'!$F:$F,$A70,'[1]Appendix 1'!$A:$A,X$1)</f>
        <v>0</v>
      </c>
      <c r="Y70" s="43">
        <f ca="1">COUNTIFS('[1]Appendix 1'!$F:$F,$A70,'[1]Appendix 1'!$A:$A,Y$1)</f>
        <v>0</v>
      </c>
      <c r="Z70" s="43">
        <f ca="1">COUNTIFS('[1]Appendix 1'!$F:$F,$A70,'[1]Appendix 1'!$A:$A,Z$1)</f>
        <v>0</v>
      </c>
      <c r="AA70" s="43">
        <f ca="1">COUNTIFS('[1]Appendix 1'!$F:$F,$A70,'[1]Appendix 1'!$A:$A,AA$1)</f>
        <v>0</v>
      </c>
      <c r="AB70" s="43">
        <f ca="1">COUNTIFS('[1]Appendix 1'!$F:$F,$A70,'[1]Appendix 1'!$A:$A,AB$1)</f>
        <v>0</v>
      </c>
      <c r="AC70" s="43"/>
      <c r="AD70" s="43"/>
      <c r="AI70" s="43" t="e">
        <f t="shared" ca="1" si="1"/>
        <v>#NAME?</v>
      </c>
      <c r="AJ70" s="43" t="e">
        <f t="shared" ca="1" si="2"/>
        <v>#NAME?</v>
      </c>
      <c r="AK70" s="43" t="e">
        <f t="shared" ca="1" si="3"/>
        <v>#NAME?</v>
      </c>
      <c r="AL70" s="43">
        <v>2014</v>
      </c>
    </row>
    <row r="71" spans="1:48" x14ac:dyDescent="0.2">
      <c r="A71" s="43" t="str">
        <f ca="1">IFERROR(__xludf.DUMMYFUNCTION("""COMPUTED_VALUE"""),"PARAGUAY")</f>
        <v>PARAGUAY</v>
      </c>
      <c r="B71" s="43">
        <f t="shared" ca="1" si="0"/>
        <v>5</v>
      </c>
      <c r="C71" s="43">
        <f ca="1">COUNTIFS('[1]Appendix 1'!$F:$F,$A71,'[1]Appendix 1'!$A:$A,C$1)</f>
        <v>0</v>
      </c>
      <c r="D71" s="43">
        <f ca="1">COUNTIFS('[1]Appendix 1'!$F:$F,$A71,'[1]Appendix 1'!$A:$A,D$1)</f>
        <v>0</v>
      </c>
      <c r="E71" s="43">
        <f ca="1">COUNTIFS('[1]Appendix 1'!$F:$F,$A71,'[1]Appendix 1'!$A:$A,E$1)</f>
        <v>0</v>
      </c>
      <c r="F71" s="43">
        <f ca="1">COUNTIFS('[1]Appendix 1'!$F:$F,$A71,'[1]Appendix 1'!$A:$A,F$1)</f>
        <v>4</v>
      </c>
      <c r="G71" s="43">
        <f ca="1">COUNTIFS('[1]Appendix 1'!$F:$F,$A71,'[1]Appendix 1'!$A:$A,G$1)</f>
        <v>0</v>
      </c>
      <c r="H71" s="43">
        <f ca="1">COUNTIFS('[1]Appendix 1'!$F:$F,$A71,'[1]Appendix 1'!$A:$A,H$1)</f>
        <v>0</v>
      </c>
      <c r="I71" s="43">
        <f ca="1">COUNTIFS('[1]Appendix 1'!$F:$F,$A71,'[1]Appendix 1'!$A:$A,I$1)</f>
        <v>0</v>
      </c>
      <c r="J71" s="43">
        <f ca="1">COUNTIFS('[1]Appendix 1'!$F:$F,$A71,'[1]Appendix 1'!$A:$A,J$1)</f>
        <v>0</v>
      </c>
      <c r="K71" s="43">
        <f ca="1">COUNTIFS('[1]Appendix 1'!$F:$F,$A71,'[1]Appendix 1'!$A:$A,K$1)</f>
        <v>0</v>
      </c>
      <c r="L71" s="43">
        <f ca="1">COUNTIFS('[1]Appendix 1'!$F:$F,$A71,'[1]Appendix 1'!$A:$A,L$1)</f>
        <v>0</v>
      </c>
      <c r="M71" s="43">
        <f ca="1">COUNTIFS('[1]Appendix 1'!$F:$F,$A71,'[1]Appendix 1'!$A:$A,M$1)</f>
        <v>0</v>
      </c>
      <c r="N71" s="43">
        <f ca="1">COUNTIFS('[1]Appendix 1'!$F:$F,$A71,'[1]Appendix 1'!$A:$A,N$1)</f>
        <v>1</v>
      </c>
      <c r="O71" s="43">
        <f ca="1">COUNTIFS('[1]Appendix 1'!$F:$F,$A71,'[1]Appendix 1'!$A:$A,O$1)</f>
        <v>0</v>
      </c>
      <c r="P71" s="43">
        <f ca="1">COUNTIFS('[1]Appendix 1'!$F:$F,$A71,'[1]Appendix 1'!$A:$A,P$1)</f>
        <v>0</v>
      </c>
      <c r="Q71" s="43">
        <f ca="1">COUNTIFS('[1]Appendix 1'!$F:$F,$A71,'[1]Appendix 1'!$A:$A,Q$1)</f>
        <v>0</v>
      </c>
      <c r="R71" s="43">
        <f ca="1">COUNTIFS('[1]Appendix 1'!$F:$F,$A71,'[1]Appendix 1'!$A:$A,R$1)</f>
        <v>0</v>
      </c>
      <c r="S71" s="43">
        <f ca="1">COUNTIFS('[1]Appendix 1'!$F:$F,$A71,'[1]Appendix 1'!$A:$A,S$1)</f>
        <v>0</v>
      </c>
      <c r="T71" s="43">
        <f ca="1">COUNTIFS('[1]Appendix 1'!$F:$F,$A71,'[1]Appendix 1'!$A:$A,T$1)</f>
        <v>0</v>
      </c>
      <c r="U71" s="43">
        <f ca="1">COUNTIFS('[1]Appendix 1'!$F:$F,$A71,'[1]Appendix 1'!$A:$A,U$1)</f>
        <v>0</v>
      </c>
      <c r="V71" s="43">
        <f ca="1">COUNTIFS('[1]Appendix 1'!$F:$F,$A71,'[1]Appendix 1'!$A:$A,V$1)</f>
        <v>0</v>
      </c>
      <c r="W71" s="43">
        <f ca="1">COUNTIFS('[1]Appendix 1'!$F:$F,$A71,'[1]Appendix 1'!$A:$A,W$1)</f>
        <v>0</v>
      </c>
      <c r="X71" s="43">
        <f ca="1">COUNTIFS('[1]Appendix 1'!$F:$F,$A71,'[1]Appendix 1'!$A:$A,X$1)</f>
        <v>0</v>
      </c>
      <c r="Y71" s="43">
        <f ca="1">COUNTIFS('[1]Appendix 1'!$F:$F,$A71,'[1]Appendix 1'!$A:$A,Y$1)</f>
        <v>0</v>
      </c>
      <c r="Z71" s="43">
        <f ca="1">COUNTIFS('[1]Appendix 1'!$F:$F,$A71,'[1]Appendix 1'!$A:$A,Z$1)</f>
        <v>0</v>
      </c>
      <c r="AA71" s="43">
        <f ca="1">COUNTIFS('[1]Appendix 1'!$F:$F,$A71,'[1]Appendix 1'!$A:$A,AA$1)</f>
        <v>0</v>
      </c>
      <c r="AB71" s="43">
        <f ca="1">COUNTIFS('[1]Appendix 1'!$F:$F,$A71,'[1]Appendix 1'!$A:$A,AB$1)</f>
        <v>0</v>
      </c>
      <c r="AC71" s="43"/>
      <c r="AD71" s="43"/>
      <c r="AE71" s="43"/>
      <c r="AI71" s="43" t="e">
        <f t="shared" ca="1" si="1"/>
        <v>#NAME?</v>
      </c>
      <c r="AJ71" s="43" t="e">
        <f t="shared" ca="1" si="2"/>
        <v>#NAME?</v>
      </c>
      <c r="AK71" s="43" t="e">
        <f t="shared" ca="1" si="3"/>
        <v>#NAME?</v>
      </c>
      <c r="AL71" s="43">
        <v>2025</v>
      </c>
    </row>
    <row r="72" spans="1:48" x14ac:dyDescent="0.2">
      <c r="A72" s="43" t="str">
        <f ca="1">IFERROR(__xludf.DUMMYFUNCTION("""COMPUTED_VALUE"""),"PHILIPPINES")</f>
        <v>PHILIPPINES</v>
      </c>
      <c r="B72" s="43">
        <f t="shared" ca="1" si="0"/>
        <v>38</v>
      </c>
      <c r="C72" s="43">
        <f ca="1">COUNTIFS('[1]Appendix 1'!$F:$F,$A72,'[1]Appendix 1'!$A:$A,C$1)</f>
        <v>1</v>
      </c>
      <c r="D72" s="43">
        <f ca="1">COUNTIFS('[1]Appendix 1'!$F:$F,$A72,'[1]Appendix 1'!$A:$A,D$1)</f>
        <v>1</v>
      </c>
      <c r="E72" s="43">
        <f ca="1">COUNTIFS('[1]Appendix 1'!$F:$F,$A72,'[1]Appendix 1'!$A:$A,E$1)</f>
        <v>3</v>
      </c>
      <c r="F72" s="43">
        <f ca="1">COUNTIFS('[1]Appendix 1'!$F:$F,$A72,'[1]Appendix 1'!$A:$A,F$1)</f>
        <v>1</v>
      </c>
      <c r="G72" s="43">
        <f ca="1">COUNTIFS('[1]Appendix 1'!$F:$F,$A72,'[1]Appendix 1'!$A:$A,G$1)</f>
        <v>5</v>
      </c>
      <c r="H72" s="43">
        <f ca="1">COUNTIFS('[1]Appendix 1'!$F:$F,$A72,'[1]Appendix 1'!$A:$A,H$1)</f>
        <v>1</v>
      </c>
      <c r="I72" s="43">
        <f ca="1">COUNTIFS('[1]Appendix 1'!$F:$F,$A72,'[1]Appendix 1'!$A:$A,I$1)</f>
        <v>1</v>
      </c>
      <c r="J72" s="43">
        <f ca="1">COUNTIFS('[1]Appendix 1'!$F:$F,$A72,'[1]Appendix 1'!$A:$A,J$1)</f>
        <v>3</v>
      </c>
      <c r="K72" s="43">
        <f ca="1">COUNTIFS('[1]Appendix 1'!$F:$F,$A72,'[1]Appendix 1'!$A:$A,K$1)</f>
        <v>0</v>
      </c>
      <c r="L72" s="43">
        <f ca="1">COUNTIFS('[1]Appendix 1'!$F:$F,$A72,'[1]Appendix 1'!$A:$A,L$1)</f>
        <v>2</v>
      </c>
      <c r="M72" s="43">
        <f ca="1">COUNTIFS('[1]Appendix 1'!$F:$F,$A72,'[1]Appendix 1'!$A:$A,M$1)</f>
        <v>0</v>
      </c>
      <c r="N72" s="43">
        <f ca="1">COUNTIFS('[1]Appendix 1'!$F:$F,$A72,'[1]Appendix 1'!$A:$A,N$1)</f>
        <v>1</v>
      </c>
      <c r="O72" s="43">
        <f ca="1">COUNTIFS('[1]Appendix 1'!$F:$F,$A72,'[1]Appendix 1'!$A:$A,O$1)</f>
        <v>2</v>
      </c>
      <c r="P72" s="43">
        <f ca="1">COUNTIFS('[1]Appendix 1'!$F:$F,$A72,'[1]Appendix 1'!$A:$A,P$1)</f>
        <v>0</v>
      </c>
      <c r="Q72" s="43">
        <f ca="1">COUNTIFS('[1]Appendix 1'!$F:$F,$A72,'[1]Appendix 1'!$A:$A,Q$1)</f>
        <v>4</v>
      </c>
      <c r="R72" s="43">
        <f ca="1">COUNTIFS('[1]Appendix 1'!$F:$F,$A72,'[1]Appendix 1'!$A:$A,R$1)</f>
        <v>1</v>
      </c>
      <c r="S72" s="43">
        <f ca="1">COUNTIFS('[1]Appendix 1'!$F:$F,$A72,'[1]Appendix 1'!$A:$A,S$1)</f>
        <v>2</v>
      </c>
      <c r="T72" s="43">
        <f ca="1">COUNTIFS('[1]Appendix 1'!$F:$F,$A72,'[1]Appendix 1'!$A:$A,T$1)</f>
        <v>1</v>
      </c>
      <c r="U72" s="43">
        <f ca="1">COUNTIFS('[1]Appendix 1'!$F:$F,$A72,'[1]Appendix 1'!$A:$A,U$1)</f>
        <v>1</v>
      </c>
      <c r="V72" s="43">
        <f ca="1">COUNTIFS('[1]Appendix 1'!$F:$F,$A72,'[1]Appendix 1'!$A:$A,V$1)</f>
        <v>0</v>
      </c>
      <c r="W72" s="43">
        <f ca="1">COUNTIFS('[1]Appendix 1'!$F:$F,$A72,'[1]Appendix 1'!$A:$A,W$1)</f>
        <v>0</v>
      </c>
      <c r="X72" s="43">
        <f ca="1">COUNTIFS('[1]Appendix 1'!$F:$F,$A72,'[1]Appendix 1'!$A:$A,X$1)</f>
        <v>0</v>
      </c>
      <c r="Y72" s="43">
        <f ca="1">COUNTIFS('[1]Appendix 1'!$F:$F,$A72,'[1]Appendix 1'!$A:$A,Y$1)</f>
        <v>1</v>
      </c>
      <c r="Z72" s="43">
        <f ca="1">COUNTIFS('[1]Appendix 1'!$F:$F,$A72,'[1]Appendix 1'!$A:$A,Z$1)</f>
        <v>2</v>
      </c>
      <c r="AA72" s="43">
        <f ca="1">COUNTIFS('[1]Appendix 1'!$F:$F,$A72,'[1]Appendix 1'!$A:$A,AA$1)</f>
        <v>1</v>
      </c>
      <c r="AB72" s="43">
        <f ca="1">COUNTIFS('[1]Appendix 1'!$F:$F,$A72,'[1]Appendix 1'!$A:$A,AB$1)</f>
        <v>4</v>
      </c>
      <c r="AC72" s="43"/>
      <c r="AI72" s="43" t="e">
        <f t="shared" ca="1" si="1"/>
        <v>#NAME?</v>
      </c>
      <c r="AJ72" s="43" t="e">
        <f t="shared" ca="1" si="2"/>
        <v>#NAME?</v>
      </c>
      <c r="AK72" s="43" t="e">
        <f t="shared" ca="1" si="3"/>
        <v>#NAME?</v>
      </c>
      <c r="AL72" s="43">
        <v>2021</v>
      </c>
    </row>
    <row r="73" spans="1:48" x14ac:dyDescent="0.2">
      <c r="A73" s="43" t="str">
        <f ca="1">IFERROR(__xludf.DUMMYFUNCTION("""COMPUTED_VALUE"""),"POLAND")</f>
        <v>POLAND</v>
      </c>
      <c r="B73" s="43">
        <f t="shared" ca="1" si="0"/>
        <v>1</v>
      </c>
      <c r="C73" s="43">
        <f ca="1">COUNTIFS('[1]Appendix 1'!$F:$F,$A73,'[1]Appendix 1'!$A:$A,C$1)</f>
        <v>1</v>
      </c>
      <c r="D73" s="43">
        <f ca="1">COUNTIFS('[1]Appendix 1'!$F:$F,$A73,'[1]Appendix 1'!$A:$A,D$1)</f>
        <v>0</v>
      </c>
      <c r="E73" s="43">
        <f ca="1">COUNTIFS('[1]Appendix 1'!$F:$F,$A73,'[1]Appendix 1'!$A:$A,E$1)</f>
        <v>0</v>
      </c>
      <c r="F73" s="43">
        <f ca="1">COUNTIFS('[1]Appendix 1'!$F:$F,$A73,'[1]Appendix 1'!$A:$A,F$1)</f>
        <v>0</v>
      </c>
      <c r="G73" s="43">
        <f ca="1">COUNTIFS('[1]Appendix 1'!$F:$F,$A73,'[1]Appendix 1'!$A:$A,G$1)</f>
        <v>0</v>
      </c>
      <c r="H73" s="43">
        <f ca="1">COUNTIFS('[1]Appendix 1'!$F:$F,$A73,'[1]Appendix 1'!$A:$A,H$1)</f>
        <v>0</v>
      </c>
      <c r="I73" s="43">
        <f ca="1">COUNTIFS('[1]Appendix 1'!$F:$F,$A73,'[1]Appendix 1'!$A:$A,I$1)</f>
        <v>0</v>
      </c>
      <c r="J73" s="43">
        <f ca="1">COUNTIFS('[1]Appendix 1'!$F:$F,$A73,'[1]Appendix 1'!$A:$A,J$1)</f>
        <v>0</v>
      </c>
      <c r="K73" s="43">
        <f ca="1">COUNTIFS('[1]Appendix 1'!$F:$F,$A73,'[1]Appendix 1'!$A:$A,K$1)</f>
        <v>0</v>
      </c>
      <c r="L73" s="43">
        <f ca="1">COUNTIFS('[1]Appendix 1'!$F:$F,$A73,'[1]Appendix 1'!$A:$A,L$1)</f>
        <v>0</v>
      </c>
      <c r="M73" s="43">
        <f ca="1">COUNTIFS('[1]Appendix 1'!$F:$F,$A73,'[1]Appendix 1'!$A:$A,M$1)</f>
        <v>0</v>
      </c>
      <c r="N73" s="43">
        <f ca="1">COUNTIFS('[1]Appendix 1'!$F:$F,$A73,'[1]Appendix 1'!$A:$A,N$1)</f>
        <v>0</v>
      </c>
      <c r="O73" s="43">
        <f ca="1">COUNTIFS('[1]Appendix 1'!$F:$F,$A73,'[1]Appendix 1'!$A:$A,O$1)</f>
        <v>0</v>
      </c>
      <c r="P73" s="43">
        <f ca="1">COUNTIFS('[1]Appendix 1'!$F:$F,$A73,'[1]Appendix 1'!$A:$A,P$1)</f>
        <v>0</v>
      </c>
      <c r="Q73" s="43">
        <f ca="1">COUNTIFS('[1]Appendix 1'!$F:$F,$A73,'[1]Appendix 1'!$A:$A,Q$1)</f>
        <v>0</v>
      </c>
      <c r="R73" s="43">
        <f ca="1">COUNTIFS('[1]Appendix 1'!$F:$F,$A73,'[1]Appendix 1'!$A:$A,R$1)</f>
        <v>0</v>
      </c>
      <c r="S73" s="43">
        <f ca="1">COUNTIFS('[1]Appendix 1'!$F:$F,$A73,'[1]Appendix 1'!$A:$A,S$1)</f>
        <v>0</v>
      </c>
      <c r="T73" s="43">
        <f ca="1">COUNTIFS('[1]Appendix 1'!$F:$F,$A73,'[1]Appendix 1'!$A:$A,T$1)</f>
        <v>0</v>
      </c>
      <c r="U73" s="43">
        <f ca="1">COUNTIFS('[1]Appendix 1'!$F:$F,$A73,'[1]Appendix 1'!$A:$A,U$1)</f>
        <v>0</v>
      </c>
      <c r="V73" s="43">
        <f ca="1">COUNTIFS('[1]Appendix 1'!$F:$F,$A73,'[1]Appendix 1'!$A:$A,V$1)</f>
        <v>0</v>
      </c>
      <c r="W73" s="43">
        <f ca="1">COUNTIFS('[1]Appendix 1'!$F:$F,$A73,'[1]Appendix 1'!$A:$A,W$1)</f>
        <v>0</v>
      </c>
      <c r="X73" s="43">
        <f ca="1">COUNTIFS('[1]Appendix 1'!$F:$F,$A73,'[1]Appendix 1'!$A:$A,X$1)</f>
        <v>0</v>
      </c>
      <c r="Y73" s="43">
        <f ca="1">COUNTIFS('[1]Appendix 1'!$F:$F,$A73,'[1]Appendix 1'!$A:$A,Y$1)</f>
        <v>0</v>
      </c>
      <c r="Z73" s="43">
        <f ca="1">COUNTIFS('[1]Appendix 1'!$F:$F,$A73,'[1]Appendix 1'!$A:$A,Z$1)</f>
        <v>0</v>
      </c>
      <c r="AA73" s="43">
        <f ca="1">COUNTIFS('[1]Appendix 1'!$F:$F,$A73,'[1]Appendix 1'!$A:$A,AA$1)</f>
        <v>0</v>
      </c>
      <c r="AB73" s="43">
        <f ca="1">COUNTIFS('[1]Appendix 1'!$F:$F,$A73,'[1]Appendix 1'!$A:$A,AB$1)</f>
        <v>0</v>
      </c>
      <c r="AC73" s="43"/>
      <c r="AI73" s="43" t="e">
        <f t="shared" ca="1" si="1"/>
        <v>#NAME?</v>
      </c>
      <c r="AJ73" s="43" t="e">
        <f t="shared" ca="1" si="2"/>
        <v>#NAME?</v>
      </c>
      <c r="AK73" s="43" t="e">
        <f t="shared" ca="1" si="3"/>
        <v>#NAME?</v>
      </c>
      <c r="AL73" s="43">
        <v>2025</v>
      </c>
      <c r="AO73" s="43">
        <v>1</v>
      </c>
      <c r="AP73" s="43">
        <f t="shared" ref="AP73:AU73" ca="1" si="20">W73</f>
        <v>0</v>
      </c>
      <c r="AQ73" s="43">
        <f t="shared" ca="1" si="20"/>
        <v>0</v>
      </c>
      <c r="AR73" s="43">
        <f t="shared" ca="1" si="20"/>
        <v>0</v>
      </c>
      <c r="AS73" s="43">
        <f t="shared" ca="1" si="20"/>
        <v>0</v>
      </c>
      <c r="AT73" s="43">
        <f t="shared" ca="1" si="20"/>
        <v>0</v>
      </c>
      <c r="AU73" s="43">
        <f t="shared" ca="1" si="20"/>
        <v>0</v>
      </c>
    </row>
    <row r="74" spans="1:48" x14ac:dyDescent="0.2">
      <c r="A74" s="43" t="str">
        <f ca="1">IFERROR(__xludf.DUMMYFUNCTION("""COMPUTED_VALUE"""),"PERU")</f>
        <v>PERU</v>
      </c>
      <c r="B74" s="43">
        <f t="shared" ca="1" si="0"/>
        <v>5</v>
      </c>
      <c r="C74" s="43">
        <f ca="1">COUNTIFS('[1]Appendix 1'!$F:$F,$A74,'[1]Appendix 1'!$A:$A,C$1)</f>
        <v>0</v>
      </c>
      <c r="D74" s="43">
        <f ca="1">COUNTIFS('[1]Appendix 1'!$F:$F,$A74,'[1]Appendix 1'!$A:$A,D$1)</f>
        <v>2</v>
      </c>
      <c r="E74" s="43">
        <f ca="1">COUNTIFS('[1]Appendix 1'!$F:$F,$A74,'[1]Appendix 1'!$A:$A,E$1)</f>
        <v>0</v>
      </c>
      <c r="F74" s="43">
        <f ca="1">COUNTIFS('[1]Appendix 1'!$F:$F,$A74,'[1]Appendix 1'!$A:$A,F$1)</f>
        <v>0</v>
      </c>
      <c r="G74" s="43">
        <f ca="1">COUNTIFS('[1]Appendix 1'!$F:$F,$A74,'[1]Appendix 1'!$A:$A,G$1)</f>
        <v>0</v>
      </c>
      <c r="H74" s="43">
        <f ca="1">COUNTIFS('[1]Appendix 1'!$F:$F,$A74,'[1]Appendix 1'!$A:$A,H$1)</f>
        <v>0</v>
      </c>
      <c r="I74" s="43">
        <f ca="1">COUNTIFS('[1]Appendix 1'!$F:$F,$A74,'[1]Appendix 1'!$A:$A,I$1)</f>
        <v>0</v>
      </c>
      <c r="J74" s="43">
        <f ca="1">COUNTIFS('[1]Appendix 1'!$F:$F,$A74,'[1]Appendix 1'!$A:$A,J$1)</f>
        <v>0</v>
      </c>
      <c r="K74" s="43">
        <f ca="1">COUNTIFS('[1]Appendix 1'!$F:$F,$A74,'[1]Appendix 1'!$A:$A,K$1)</f>
        <v>0</v>
      </c>
      <c r="L74" s="43">
        <f ca="1">COUNTIFS('[1]Appendix 1'!$F:$F,$A74,'[1]Appendix 1'!$A:$A,L$1)</f>
        <v>0</v>
      </c>
      <c r="M74" s="43">
        <f ca="1">COUNTIFS('[1]Appendix 1'!$F:$F,$A74,'[1]Appendix 1'!$A:$A,M$1)</f>
        <v>0</v>
      </c>
      <c r="N74" s="43">
        <f ca="1">COUNTIFS('[1]Appendix 1'!$F:$F,$A74,'[1]Appendix 1'!$A:$A,N$1)</f>
        <v>0</v>
      </c>
      <c r="O74" s="43">
        <f ca="1">COUNTIFS('[1]Appendix 1'!$F:$F,$A74,'[1]Appendix 1'!$A:$A,O$1)</f>
        <v>0</v>
      </c>
      <c r="P74" s="43">
        <f ca="1">COUNTIFS('[1]Appendix 1'!$F:$F,$A74,'[1]Appendix 1'!$A:$A,P$1)</f>
        <v>0</v>
      </c>
      <c r="Q74" s="43">
        <f ca="1">COUNTIFS('[1]Appendix 1'!$F:$F,$A74,'[1]Appendix 1'!$A:$A,Q$1)</f>
        <v>0</v>
      </c>
      <c r="R74" s="43">
        <f ca="1">COUNTIFS('[1]Appendix 1'!$F:$F,$A74,'[1]Appendix 1'!$A:$A,R$1)</f>
        <v>0</v>
      </c>
      <c r="S74" s="43">
        <f ca="1">COUNTIFS('[1]Appendix 1'!$F:$F,$A74,'[1]Appendix 1'!$A:$A,S$1)</f>
        <v>0</v>
      </c>
      <c r="T74" s="43">
        <f ca="1">COUNTIFS('[1]Appendix 1'!$F:$F,$A74,'[1]Appendix 1'!$A:$A,T$1)</f>
        <v>0</v>
      </c>
      <c r="U74" s="43">
        <f ca="1">COUNTIFS('[1]Appendix 1'!$F:$F,$A74,'[1]Appendix 1'!$A:$A,U$1)</f>
        <v>0</v>
      </c>
      <c r="V74" s="43">
        <f ca="1">COUNTIFS('[1]Appendix 1'!$F:$F,$A74,'[1]Appendix 1'!$A:$A,V$1)</f>
        <v>0</v>
      </c>
      <c r="W74" s="43">
        <f ca="1">COUNTIFS('[1]Appendix 1'!$F:$F,$A74,'[1]Appendix 1'!$A:$A,W$1)</f>
        <v>2</v>
      </c>
      <c r="X74" s="43">
        <f ca="1">COUNTIFS('[1]Appendix 1'!$F:$F,$A74,'[1]Appendix 1'!$A:$A,X$1)</f>
        <v>0</v>
      </c>
      <c r="Y74" s="43">
        <f ca="1">COUNTIFS('[1]Appendix 1'!$F:$F,$A74,'[1]Appendix 1'!$A:$A,Y$1)</f>
        <v>0</v>
      </c>
      <c r="Z74" s="43">
        <f ca="1">COUNTIFS('[1]Appendix 1'!$F:$F,$A74,'[1]Appendix 1'!$A:$A,Z$1)</f>
        <v>0</v>
      </c>
      <c r="AA74" s="43">
        <f ca="1">COUNTIFS('[1]Appendix 1'!$F:$F,$A74,'[1]Appendix 1'!$A:$A,AA$1)</f>
        <v>0</v>
      </c>
      <c r="AB74" s="43">
        <f ca="1">COUNTIFS('[1]Appendix 1'!$F:$F,$A74,'[1]Appendix 1'!$A:$A,AB$1)</f>
        <v>1</v>
      </c>
      <c r="AC74" s="43"/>
      <c r="AD74" s="43"/>
      <c r="AI74" s="43" t="e">
        <f t="shared" ca="1" si="1"/>
        <v>#NAME?</v>
      </c>
      <c r="AJ74" s="43" t="e">
        <f t="shared" ca="1" si="2"/>
        <v>#NAME?</v>
      </c>
      <c r="AK74" s="43" t="e">
        <f t="shared" ca="1" si="3"/>
        <v>#NAME?</v>
      </c>
      <c r="AL74" s="43">
        <v>2019</v>
      </c>
    </row>
    <row r="75" spans="1:48" x14ac:dyDescent="0.2">
      <c r="A75" s="43" t="str">
        <f ca="1">IFERROR(__xludf.DUMMYFUNCTION("""COMPUTED_VALUE"""),"ROMANIA")</f>
        <v>ROMANIA</v>
      </c>
      <c r="B75" s="43">
        <f t="shared" ca="1" si="0"/>
        <v>11</v>
      </c>
      <c r="C75" s="43">
        <f ca="1">COUNTIFS('[1]Appendix 1'!$F:$F,$A75,'[1]Appendix 1'!$A:$A,C$1)</f>
        <v>0</v>
      </c>
      <c r="D75" s="43">
        <f ca="1">COUNTIFS('[1]Appendix 1'!$F:$F,$A75,'[1]Appendix 1'!$A:$A,D$1)</f>
        <v>0</v>
      </c>
      <c r="E75" s="43">
        <f ca="1">COUNTIFS('[1]Appendix 1'!$F:$F,$A75,'[1]Appendix 1'!$A:$A,E$1)</f>
        <v>0</v>
      </c>
      <c r="F75" s="43">
        <f ca="1">COUNTIFS('[1]Appendix 1'!$F:$F,$A75,'[1]Appendix 1'!$A:$A,F$1)</f>
        <v>2</v>
      </c>
      <c r="G75" s="43">
        <f ca="1">COUNTIFS('[1]Appendix 1'!$F:$F,$A75,'[1]Appendix 1'!$A:$A,G$1)</f>
        <v>0</v>
      </c>
      <c r="H75" s="43">
        <f ca="1">COUNTIFS('[1]Appendix 1'!$F:$F,$A75,'[1]Appendix 1'!$A:$A,H$1)</f>
        <v>1</v>
      </c>
      <c r="I75" s="43">
        <f ca="1">COUNTIFS('[1]Appendix 1'!$F:$F,$A75,'[1]Appendix 1'!$A:$A,I$1)</f>
        <v>0</v>
      </c>
      <c r="J75" s="43">
        <f ca="1">COUNTIFS('[1]Appendix 1'!$F:$F,$A75,'[1]Appendix 1'!$A:$A,J$1)</f>
        <v>0</v>
      </c>
      <c r="K75" s="43">
        <f ca="1">COUNTIFS('[1]Appendix 1'!$F:$F,$A75,'[1]Appendix 1'!$A:$A,K$1)</f>
        <v>0</v>
      </c>
      <c r="L75" s="43">
        <f ca="1">COUNTIFS('[1]Appendix 1'!$F:$F,$A75,'[1]Appendix 1'!$A:$A,L$1)</f>
        <v>1</v>
      </c>
      <c r="M75" s="43">
        <f ca="1">COUNTIFS('[1]Appendix 1'!$F:$F,$A75,'[1]Appendix 1'!$A:$A,M$1)</f>
        <v>0</v>
      </c>
      <c r="N75" s="43">
        <f ca="1">COUNTIFS('[1]Appendix 1'!$F:$F,$A75,'[1]Appendix 1'!$A:$A,N$1)</f>
        <v>1</v>
      </c>
      <c r="O75" s="43">
        <f ca="1">COUNTIFS('[1]Appendix 1'!$F:$F,$A75,'[1]Appendix 1'!$A:$A,O$1)</f>
        <v>0</v>
      </c>
      <c r="P75" s="43">
        <f ca="1">COUNTIFS('[1]Appendix 1'!$F:$F,$A75,'[1]Appendix 1'!$A:$A,P$1)</f>
        <v>0</v>
      </c>
      <c r="Q75" s="43">
        <f ca="1">COUNTIFS('[1]Appendix 1'!$F:$F,$A75,'[1]Appendix 1'!$A:$A,Q$1)</f>
        <v>0</v>
      </c>
      <c r="R75" s="43">
        <f ca="1">COUNTIFS('[1]Appendix 1'!$F:$F,$A75,'[1]Appendix 1'!$A:$A,R$1)</f>
        <v>1</v>
      </c>
      <c r="S75" s="43">
        <f ca="1">COUNTIFS('[1]Appendix 1'!$F:$F,$A75,'[1]Appendix 1'!$A:$A,S$1)</f>
        <v>1</v>
      </c>
      <c r="T75" s="43">
        <f ca="1">COUNTIFS('[1]Appendix 1'!$F:$F,$A75,'[1]Appendix 1'!$A:$A,T$1)</f>
        <v>1</v>
      </c>
      <c r="U75" s="43">
        <f ca="1">COUNTIFS('[1]Appendix 1'!$F:$F,$A75,'[1]Appendix 1'!$A:$A,U$1)</f>
        <v>0</v>
      </c>
      <c r="V75" s="43">
        <f ca="1">COUNTIFS('[1]Appendix 1'!$F:$F,$A75,'[1]Appendix 1'!$A:$A,V$1)</f>
        <v>0</v>
      </c>
      <c r="W75" s="43">
        <f ca="1">COUNTIFS('[1]Appendix 1'!$F:$F,$A75,'[1]Appendix 1'!$A:$A,W$1)</f>
        <v>1</v>
      </c>
      <c r="X75" s="43">
        <f ca="1">COUNTIFS('[1]Appendix 1'!$F:$F,$A75,'[1]Appendix 1'!$A:$A,X$1)</f>
        <v>1</v>
      </c>
      <c r="Y75" s="43">
        <f ca="1">COUNTIFS('[1]Appendix 1'!$F:$F,$A75,'[1]Appendix 1'!$A:$A,Y$1)</f>
        <v>0</v>
      </c>
      <c r="Z75" s="43">
        <f ca="1">COUNTIFS('[1]Appendix 1'!$F:$F,$A75,'[1]Appendix 1'!$A:$A,Z$1)</f>
        <v>1</v>
      </c>
      <c r="AA75" s="43">
        <f ca="1">COUNTIFS('[1]Appendix 1'!$F:$F,$A75,'[1]Appendix 1'!$A:$A,AA$1)</f>
        <v>0</v>
      </c>
      <c r="AB75" s="43">
        <f ca="1">COUNTIFS('[1]Appendix 1'!$F:$F,$A75,'[1]Appendix 1'!$A:$A,AB$1)</f>
        <v>0</v>
      </c>
      <c r="AC75" s="43"/>
      <c r="AD75" s="43"/>
      <c r="AE75" s="43"/>
      <c r="AF75" s="43"/>
      <c r="AG75" s="43" t="str">
        <f ca="1">IFERROR(__xludf.DUMMYFUNCTION("""COMPUTED_VALUE"""),"Gap from 2024 to 2025")</f>
        <v>Gap from 2024 to 2025</v>
      </c>
      <c r="AI75" s="43" t="e">
        <f t="shared" ca="1" si="1"/>
        <v>#NAME?</v>
      </c>
      <c r="AJ75" s="43" t="e">
        <f t="shared" ca="1" si="2"/>
        <v>#NAME?</v>
      </c>
      <c r="AK75" s="43" t="e">
        <f t="shared" ca="1" si="3"/>
        <v>#NAME?</v>
      </c>
      <c r="AL75" s="43">
        <v>2002</v>
      </c>
      <c r="AO75" s="43">
        <v>1</v>
      </c>
      <c r="AP75" s="43">
        <f t="shared" ref="AP75:AU76" ca="1" si="21">W75</f>
        <v>1</v>
      </c>
      <c r="AQ75" s="43">
        <f t="shared" ca="1" si="21"/>
        <v>1</v>
      </c>
      <c r="AR75" s="43">
        <f t="shared" ca="1" si="21"/>
        <v>0</v>
      </c>
      <c r="AS75" s="43">
        <f t="shared" ca="1" si="21"/>
        <v>1</v>
      </c>
      <c r="AT75" s="43">
        <f t="shared" ca="1" si="21"/>
        <v>0</v>
      </c>
      <c r="AU75" s="43">
        <f t="shared" ca="1" si="21"/>
        <v>0</v>
      </c>
      <c r="AV75" s="43">
        <v>1</v>
      </c>
    </row>
    <row r="76" spans="1:48" x14ac:dyDescent="0.2">
      <c r="A76" s="43" t="str">
        <f ca="1">IFERROR(__xludf.DUMMYFUNCTION("""COMPUTED_VALUE"""),"RUSSIA")</f>
        <v>RUSSIA</v>
      </c>
      <c r="B76" s="43">
        <f t="shared" ca="1" si="0"/>
        <v>117</v>
      </c>
      <c r="C76" s="43">
        <f ca="1">COUNTIFS('[1]Appendix 1'!$F:$F,$A76,'[1]Appendix 1'!$A:$A,C$1)</f>
        <v>0</v>
      </c>
      <c r="D76" s="43">
        <f ca="1">COUNTIFS('[1]Appendix 1'!$F:$F,$A76,'[1]Appendix 1'!$A:$A,D$1)</f>
        <v>4</v>
      </c>
      <c r="E76" s="43">
        <f ca="1">COUNTIFS('[1]Appendix 1'!$F:$F,$A76,'[1]Appendix 1'!$A:$A,E$1)</f>
        <v>0</v>
      </c>
      <c r="F76" s="43">
        <f ca="1">COUNTIFS('[1]Appendix 1'!$F:$F,$A76,'[1]Appendix 1'!$A:$A,F$1)</f>
        <v>29</v>
      </c>
      <c r="G76" s="43">
        <f ca="1">COUNTIFS('[1]Appendix 1'!$F:$F,$A76,'[1]Appendix 1'!$A:$A,G$1)</f>
        <v>0</v>
      </c>
      <c r="H76" s="43">
        <f ca="1">COUNTIFS('[1]Appendix 1'!$F:$F,$A76,'[1]Appendix 1'!$A:$A,H$1)</f>
        <v>4</v>
      </c>
      <c r="I76" s="43">
        <f ca="1">COUNTIFS('[1]Appendix 1'!$F:$F,$A76,'[1]Appendix 1'!$A:$A,I$1)</f>
        <v>0</v>
      </c>
      <c r="J76" s="43">
        <f ca="1">COUNTIFS('[1]Appendix 1'!$F:$F,$A76,'[1]Appendix 1'!$A:$A,J$1)</f>
        <v>0</v>
      </c>
      <c r="K76" s="43">
        <f ca="1">COUNTIFS('[1]Appendix 1'!$F:$F,$A76,'[1]Appendix 1'!$A:$A,K$1)</f>
        <v>0</v>
      </c>
      <c r="L76" s="43">
        <f ca="1">COUNTIFS('[1]Appendix 1'!$F:$F,$A76,'[1]Appendix 1'!$A:$A,L$1)</f>
        <v>17</v>
      </c>
      <c r="M76" s="43">
        <f ca="1">COUNTIFS('[1]Appendix 1'!$F:$F,$A76,'[1]Appendix 1'!$A:$A,M$1)</f>
        <v>0</v>
      </c>
      <c r="N76" s="43">
        <f ca="1">COUNTIFS('[1]Appendix 1'!$F:$F,$A76,'[1]Appendix 1'!$A:$A,N$1)</f>
        <v>0</v>
      </c>
      <c r="O76" s="43">
        <f ca="1">COUNTIFS('[1]Appendix 1'!$F:$F,$A76,'[1]Appendix 1'!$A:$A,O$1)</f>
        <v>0</v>
      </c>
      <c r="P76" s="43">
        <f ca="1">COUNTIFS('[1]Appendix 1'!$F:$F,$A76,'[1]Appendix 1'!$A:$A,P$1)</f>
        <v>2</v>
      </c>
      <c r="Q76" s="43">
        <f ca="1">COUNTIFS('[1]Appendix 1'!$F:$F,$A76,'[1]Appendix 1'!$A:$A,Q$1)</f>
        <v>1</v>
      </c>
      <c r="R76" s="43">
        <f ca="1">COUNTIFS('[1]Appendix 1'!$F:$F,$A76,'[1]Appendix 1'!$A:$A,R$1)</f>
        <v>24</v>
      </c>
      <c r="S76" s="43">
        <f ca="1">COUNTIFS('[1]Appendix 1'!$F:$F,$A76,'[1]Appendix 1'!$A:$A,S$1)</f>
        <v>26</v>
      </c>
      <c r="T76" s="43">
        <f ca="1">COUNTIFS('[1]Appendix 1'!$F:$F,$A76,'[1]Appendix 1'!$A:$A,T$1)</f>
        <v>6</v>
      </c>
      <c r="U76" s="43">
        <f ca="1">COUNTIFS('[1]Appendix 1'!$F:$F,$A76,'[1]Appendix 1'!$A:$A,U$1)</f>
        <v>0</v>
      </c>
      <c r="V76" s="43">
        <f ca="1">COUNTIFS('[1]Appendix 1'!$F:$F,$A76,'[1]Appendix 1'!$A:$A,V$1)</f>
        <v>1</v>
      </c>
      <c r="W76" s="43">
        <f ca="1">COUNTIFS('[1]Appendix 1'!$F:$F,$A76,'[1]Appendix 1'!$A:$A,W$1)</f>
        <v>0</v>
      </c>
      <c r="X76" s="43">
        <f ca="1">COUNTIFS('[1]Appendix 1'!$F:$F,$A76,'[1]Appendix 1'!$A:$A,X$1)</f>
        <v>0</v>
      </c>
      <c r="Y76" s="43">
        <f ca="1">COUNTIFS('[1]Appendix 1'!$F:$F,$A76,'[1]Appendix 1'!$A:$A,Y$1)</f>
        <v>0</v>
      </c>
      <c r="Z76" s="43">
        <f ca="1">COUNTIFS('[1]Appendix 1'!$F:$F,$A76,'[1]Appendix 1'!$A:$A,Z$1)</f>
        <v>1</v>
      </c>
      <c r="AA76" s="43">
        <f ca="1">COUNTIFS('[1]Appendix 1'!$F:$F,$A76,'[1]Appendix 1'!$A:$A,AA$1)</f>
        <v>1</v>
      </c>
      <c r="AB76" s="43">
        <f ca="1">COUNTIFS('[1]Appendix 1'!$F:$F,$A76,'[1]Appendix 1'!$A:$A,AB$1)</f>
        <v>1</v>
      </c>
      <c r="AC76" s="43"/>
      <c r="AD76" s="43"/>
      <c r="AE76" s="43"/>
      <c r="AI76" s="43" t="e">
        <f t="shared" ca="1" si="1"/>
        <v>#NAME?</v>
      </c>
      <c r="AJ76" s="43" t="e">
        <f t="shared" ca="1" si="2"/>
        <v>#NAME?</v>
      </c>
      <c r="AK76" s="43" t="e">
        <f t="shared" ca="1" si="3"/>
        <v>#NAME?</v>
      </c>
      <c r="AL76" s="43">
        <v>2008</v>
      </c>
      <c r="AO76" s="43">
        <v>1</v>
      </c>
      <c r="AP76" s="43">
        <f t="shared" ca="1" si="21"/>
        <v>0</v>
      </c>
      <c r="AQ76" s="43">
        <f t="shared" ca="1" si="21"/>
        <v>0</v>
      </c>
      <c r="AR76" s="43">
        <f t="shared" ca="1" si="21"/>
        <v>0</v>
      </c>
      <c r="AS76" s="43">
        <f t="shared" ca="1" si="21"/>
        <v>1</v>
      </c>
      <c r="AT76" s="43">
        <f t="shared" ca="1" si="21"/>
        <v>1</v>
      </c>
      <c r="AU76" s="43">
        <f t="shared" ca="1" si="21"/>
        <v>1</v>
      </c>
      <c r="AV76" s="43">
        <v>1</v>
      </c>
    </row>
    <row r="77" spans="1:48" x14ac:dyDescent="0.2">
      <c r="A77" s="43" t="str">
        <f ca="1">IFERROR(__xludf.DUMMYFUNCTION("""COMPUTED_VALUE"""),"SAUDI ARABIA")</f>
        <v>SAUDI ARABIA</v>
      </c>
      <c r="B77" s="43">
        <f t="shared" ca="1" si="0"/>
        <v>1</v>
      </c>
      <c r="C77" s="43">
        <f ca="1">COUNTIFS('[1]Appendix 1'!$F:$F,$A77,'[1]Appendix 1'!$A:$A,C$1)</f>
        <v>0</v>
      </c>
      <c r="D77" s="43">
        <f ca="1">COUNTIFS('[1]Appendix 1'!$F:$F,$A77,'[1]Appendix 1'!$A:$A,D$1)</f>
        <v>0</v>
      </c>
      <c r="E77" s="43">
        <f ca="1">COUNTIFS('[1]Appendix 1'!$F:$F,$A77,'[1]Appendix 1'!$A:$A,E$1)</f>
        <v>0</v>
      </c>
      <c r="F77" s="43">
        <f ca="1">COUNTIFS('[1]Appendix 1'!$F:$F,$A77,'[1]Appendix 1'!$A:$A,F$1)</f>
        <v>0</v>
      </c>
      <c r="G77" s="43">
        <f ca="1">COUNTIFS('[1]Appendix 1'!$F:$F,$A77,'[1]Appendix 1'!$A:$A,G$1)</f>
        <v>0</v>
      </c>
      <c r="H77" s="43">
        <f ca="1">COUNTIFS('[1]Appendix 1'!$F:$F,$A77,'[1]Appendix 1'!$A:$A,H$1)</f>
        <v>0</v>
      </c>
      <c r="I77" s="43">
        <f ca="1">COUNTIFS('[1]Appendix 1'!$F:$F,$A77,'[1]Appendix 1'!$A:$A,I$1)</f>
        <v>0</v>
      </c>
      <c r="J77" s="43">
        <f ca="1">COUNTIFS('[1]Appendix 1'!$F:$F,$A77,'[1]Appendix 1'!$A:$A,J$1)</f>
        <v>0</v>
      </c>
      <c r="K77" s="43">
        <f ca="1">COUNTIFS('[1]Appendix 1'!$F:$F,$A77,'[1]Appendix 1'!$A:$A,K$1)</f>
        <v>0</v>
      </c>
      <c r="L77" s="43">
        <f ca="1">COUNTIFS('[1]Appendix 1'!$F:$F,$A77,'[1]Appendix 1'!$A:$A,L$1)</f>
        <v>0</v>
      </c>
      <c r="M77" s="43">
        <f ca="1">COUNTIFS('[1]Appendix 1'!$F:$F,$A77,'[1]Appendix 1'!$A:$A,M$1)</f>
        <v>0</v>
      </c>
      <c r="N77" s="43">
        <f ca="1">COUNTIFS('[1]Appendix 1'!$F:$F,$A77,'[1]Appendix 1'!$A:$A,N$1)</f>
        <v>0</v>
      </c>
      <c r="O77" s="43">
        <f ca="1">COUNTIFS('[1]Appendix 1'!$F:$F,$A77,'[1]Appendix 1'!$A:$A,O$1)</f>
        <v>0</v>
      </c>
      <c r="P77" s="43">
        <f ca="1">COUNTIFS('[1]Appendix 1'!$F:$F,$A77,'[1]Appendix 1'!$A:$A,P$1)</f>
        <v>0</v>
      </c>
      <c r="Q77" s="43">
        <f ca="1">COUNTIFS('[1]Appendix 1'!$F:$F,$A77,'[1]Appendix 1'!$A:$A,Q$1)</f>
        <v>0</v>
      </c>
      <c r="R77" s="43">
        <f ca="1">COUNTIFS('[1]Appendix 1'!$F:$F,$A77,'[1]Appendix 1'!$A:$A,R$1)</f>
        <v>0</v>
      </c>
      <c r="S77" s="43">
        <f ca="1">COUNTIFS('[1]Appendix 1'!$F:$F,$A77,'[1]Appendix 1'!$A:$A,S$1)</f>
        <v>0</v>
      </c>
      <c r="T77" s="43">
        <f ca="1">COUNTIFS('[1]Appendix 1'!$F:$F,$A77,'[1]Appendix 1'!$A:$A,T$1)</f>
        <v>0</v>
      </c>
      <c r="U77" s="43">
        <f ca="1">COUNTIFS('[1]Appendix 1'!$F:$F,$A77,'[1]Appendix 1'!$A:$A,U$1)</f>
        <v>0</v>
      </c>
      <c r="V77" s="43">
        <f ca="1">COUNTIFS('[1]Appendix 1'!$F:$F,$A77,'[1]Appendix 1'!$A:$A,V$1)</f>
        <v>0</v>
      </c>
      <c r="W77" s="43">
        <f ca="1">COUNTIFS('[1]Appendix 1'!$F:$F,$A77,'[1]Appendix 1'!$A:$A,W$1)</f>
        <v>0</v>
      </c>
      <c r="X77" s="43">
        <f ca="1">COUNTIFS('[1]Appendix 1'!$F:$F,$A77,'[1]Appendix 1'!$A:$A,X$1)</f>
        <v>0</v>
      </c>
      <c r="Y77" s="43">
        <f ca="1">COUNTIFS('[1]Appendix 1'!$F:$F,$A77,'[1]Appendix 1'!$A:$A,Y$1)</f>
        <v>1</v>
      </c>
      <c r="Z77" s="43">
        <f ca="1">COUNTIFS('[1]Appendix 1'!$F:$F,$A77,'[1]Appendix 1'!$A:$A,Z$1)</f>
        <v>0</v>
      </c>
      <c r="AA77" s="43">
        <f ca="1">COUNTIFS('[1]Appendix 1'!$F:$F,$A77,'[1]Appendix 1'!$A:$A,AA$1)</f>
        <v>0</v>
      </c>
      <c r="AB77" s="43">
        <f ca="1">COUNTIFS('[1]Appendix 1'!$F:$F,$A77,'[1]Appendix 1'!$A:$A,AB$1)</f>
        <v>0</v>
      </c>
      <c r="AC77" s="43"/>
      <c r="AD77" s="43"/>
      <c r="AI77" s="43" t="e">
        <f t="shared" ca="1" si="1"/>
        <v>#NAME?</v>
      </c>
      <c r="AJ77" s="43" t="e">
        <f t="shared" ca="1" si="2"/>
        <v>#NAME?</v>
      </c>
      <c r="AK77" s="43" t="e">
        <f t="shared" ca="1" si="3"/>
        <v>#NAME?</v>
      </c>
      <c r="AL77" s="43">
        <v>2021</v>
      </c>
    </row>
    <row r="78" spans="1:48" x14ac:dyDescent="0.2">
      <c r="A78" s="43" t="str">
        <f ca="1">IFERROR(__xludf.DUMMYFUNCTION("""COMPUTED_VALUE"""),"SLOVAKIA")</f>
        <v>SLOVAKIA</v>
      </c>
      <c r="B78" s="43">
        <f t="shared" ca="1" si="0"/>
        <v>2</v>
      </c>
      <c r="C78" s="43">
        <f ca="1">COUNTIFS('[1]Appendix 1'!$F:$F,$A78,'[1]Appendix 1'!$A:$A,C$1)</f>
        <v>0</v>
      </c>
      <c r="D78" s="43">
        <f ca="1">COUNTIFS('[1]Appendix 1'!$F:$F,$A78,'[1]Appendix 1'!$A:$A,D$1)</f>
        <v>0</v>
      </c>
      <c r="E78" s="43">
        <f ca="1">COUNTIFS('[1]Appendix 1'!$F:$F,$A78,'[1]Appendix 1'!$A:$A,E$1)</f>
        <v>0</v>
      </c>
      <c r="F78" s="43">
        <f ca="1">COUNTIFS('[1]Appendix 1'!$F:$F,$A78,'[1]Appendix 1'!$A:$A,F$1)</f>
        <v>0</v>
      </c>
      <c r="G78" s="43">
        <f ca="1">COUNTIFS('[1]Appendix 1'!$F:$F,$A78,'[1]Appendix 1'!$A:$A,G$1)</f>
        <v>0</v>
      </c>
      <c r="H78" s="43">
        <f ca="1">COUNTIFS('[1]Appendix 1'!$F:$F,$A78,'[1]Appendix 1'!$A:$A,H$1)</f>
        <v>0</v>
      </c>
      <c r="I78" s="43">
        <f ca="1">COUNTIFS('[1]Appendix 1'!$F:$F,$A78,'[1]Appendix 1'!$A:$A,I$1)</f>
        <v>0</v>
      </c>
      <c r="J78" s="43">
        <f ca="1">COUNTIFS('[1]Appendix 1'!$F:$F,$A78,'[1]Appendix 1'!$A:$A,J$1)</f>
        <v>0</v>
      </c>
      <c r="K78" s="43">
        <f ca="1">COUNTIFS('[1]Appendix 1'!$F:$F,$A78,'[1]Appendix 1'!$A:$A,K$1)</f>
        <v>0</v>
      </c>
      <c r="L78" s="43">
        <f ca="1">COUNTIFS('[1]Appendix 1'!$F:$F,$A78,'[1]Appendix 1'!$A:$A,L$1)</f>
        <v>0</v>
      </c>
      <c r="M78" s="43">
        <f ca="1">COUNTIFS('[1]Appendix 1'!$F:$F,$A78,'[1]Appendix 1'!$A:$A,M$1)</f>
        <v>0</v>
      </c>
      <c r="N78" s="43">
        <f ca="1">COUNTIFS('[1]Appendix 1'!$F:$F,$A78,'[1]Appendix 1'!$A:$A,N$1)</f>
        <v>0</v>
      </c>
      <c r="O78" s="43">
        <f ca="1">COUNTIFS('[1]Appendix 1'!$F:$F,$A78,'[1]Appendix 1'!$A:$A,O$1)</f>
        <v>0</v>
      </c>
      <c r="P78" s="43">
        <f ca="1">COUNTIFS('[1]Appendix 1'!$F:$F,$A78,'[1]Appendix 1'!$A:$A,P$1)</f>
        <v>0</v>
      </c>
      <c r="Q78" s="43">
        <f ca="1">COUNTIFS('[1]Appendix 1'!$F:$F,$A78,'[1]Appendix 1'!$A:$A,Q$1)</f>
        <v>0</v>
      </c>
      <c r="R78" s="43">
        <f ca="1">COUNTIFS('[1]Appendix 1'!$F:$F,$A78,'[1]Appendix 1'!$A:$A,R$1)</f>
        <v>1</v>
      </c>
      <c r="S78" s="43">
        <f ca="1">COUNTIFS('[1]Appendix 1'!$F:$F,$A78,'[1]Appendix 1'!$A:$A,S$1)</f>
        <v>0</v>
      </c>
      <c r="T78" s="43">
        <f ca="1">COUNTIFS('[1]Appendix 1'!$F:$F,$A78,'[1]Appendix 1'!$A:$A,T$1)</f>
        <v>0</v>
      </c>
      <c r="U78" s="43">
        <f ca="1">COUNTIFS('[1]Appendix 1'!$F:$F,$A78,'[1]Appendix 1'!$A:$A,U$1)</f>
        <v>0</v>
      </c>
      <c r="V78" s="43">
        <f ca="1">COUNTIFS('[1]Appendix 1'!$F:$F,$A78,'[1]Appendix 1'!$A:$A,V$1)</f>
        <v>0</v>
      </c>
      <c r="W78" s="43">
        <f ca="1">COUNTIFS('[1]Appendix 1'!$F:$F,$A78,'[1]Appendix 1'!$A:$A,W$1)</f>
        <v>0</v>
      </c>
      <c r="X78" s="43">
        <f ca="1">COUNTIFS('[1]Appendix 1'!$F:$F,$A78,'[1]Appendix 1'!$A:$A,X$1)</f>
        <v>0</v>
      </c>
      <c r="Y78" s="43">
        <f ca="1">COUNTIFS('[1]Appendix 1'!$F:$F,$A78,'[1]Appendix 1'!$A:$A,Y$1)</f>
        <v>0</v>
      </c>
      <c r="Z78" s="43">
        <f ca="1">COUNTIFS('[1]Appendix 1'!$F:$F,$A78,'[1]Appendix 1'!$A:$A,Z$1)</f>
        <v>1</v>
      </c>
      <c r="AA78" s="43">
        <f ca="1">COUNTIFS('[1]Appendix 1'!$F:$F,$A78,'[1]Appendix 1'!$A:$A,AA$1)</f>
        <v>0</v>
      </c>
      <c r="AB78" s="43">
        <f ca="1">COUNTIFS('[1]Appendix 1'!$F:$F,$A78,'[1]Appendix 1'!$A:$A,AB$1)</f>
        <v>0</v>
      </c>
      <c r="AC78" s="43"/>
      <c r="AD78" s="43"/>
      <c r="AE78" s="43"/>
      <c r="AI78" s="43" t="e">
        <f t="shared" ca="1" si="1"/>
        <v>#NAME?</v>
      </c>
      <c r="AJ78" s="43" t="e">
        <f t="shared" ca="1" si="2"/>
        <v>#NAME?</v>
      </c>
      <c r="AK78" s="43" t="e">
        <f t="shared" ca="1" si="3"/>
        <v>#NAME?</v>
      </c>
      <c r="AL78" s="43">
        <v>2014</v>
      </c>
      <c r="AO78" s="43">
        <v>1</v>
      </c>
      <c r="AP78" s="43">
        <f t="shared" ref="AP78:AU79" ca="1" si="22">W78</f>
        <v>0</v>
      </c>
      <c r="AQ78" s="43">
        <f t="shared" ca="1" si="22"/>
        <v>0</v>
      </c>
      <c r="AR78" s="43">
        <f t="shared" ca="1" si="22"/>
        <v>0</v>
      </c>
      <c r="AS78" s="43">
        <f t="shared" ca="1" si="22"/>
        <v>1</v>
      </c>
      <c r="AT78" s="43">
        <f t="shared" ca="1" si="22"/>
        <v>0</v>
      </c>
      <c r="AU78" s="43">
        <f t="shared" ca="1" si="22"/>
        <v>0</v>
      </c>
      <c r="AV78" s="43">
        <v>1</v>
      </c>
    </row>
    <row r="79" spans="1:48" x14ac:dyDescent="0.2">
      <c r="A79" s="43" t="str">
        <f ca="1">IFERROR(__xludf.DUMMYFUNCTION("""COMPUTED_VALUE"""),"SLOVENIA")</f>
        <v>SLOVENIA</v>
      </c>
      <c r="B79" s="43">
        <f t="shared" ca="1" si="0"/>
        <v>1</v>
      </c>
      <c r="C79" s="43">
        <f ca="1">COUNTIFS('[1]Appendix 1'!$F:$F,$A79,'[1]Appendix 1'!$A:$A,C$1)</f>
        <v>0</v>
      </c>
      <c r="D79" s="43">
        <f ca="1">COUNTIFS('[1]Appendix 1'!$F:$F,$A79,'[1]Appendix 1'!$A:$A,D$1)</f>
        <v>0</v>
      </c>
      <c r="E79" s="43">
        <f ca="1">COUNTIFS('[1]Appendix 1'!$F:$F,$A79,'[1]Appendix 1'!$A:$A,E$1)</f>
        <v>0</v>
      </c>
      <c r="F79" s="43">
        <f ca="1">COUNTIFS('[1]Appendix 1'!$F:$F,$A79,'[1]Appendix 1'!$A:$A,F$1)</f>
        <v>0</v>
      </c>
      <c r="G79" s="43">
        <f ca="1">COUNTIFS('[1]Appendix 1'!$F:$F,$A79,'[1]Appendix 1'!$A:$A,G$1)</f>
        <v>0</v>
      </c>
      <c r="H79" s="43">
        <f ca="1">COUNTIFS('[1]Appendix 1'!$F:$F,$A79,'[1]Appendix 1'!$A:$A,H$1)</f>
        <v>0</v>
      </c>
      <c r="I79" s="43">
        <f ca="1">COUNTIFS('[1]Appendix 1'!$F:$F,$A79,'[1]Appendix 1'!$A:$A,I$1)</f>
        <v>0</v>
      </c>
      <c r="J79" s="43">
        <f ca="1">COUNTIFS('[1]Appendix 1'!$F:$F,$A79,'[1]Appendix 1'!$A:$A,J$1)</f>
        <v>0</v>
      </c>
      <c r="K79" s="43">
        <f ca="1">COUNTIFS('[1]Appendix 1'!$F:$F,$A79,'[1]Appendix 1'!$A:$A,K$1)</f>
        <v>0</v>
      </c>
      <c r="L79" s="43">
        <f ca="1">COUNTIFS('[1]Appendix 1'!$F:$F,$A79,'[1]Appendix 1'!$A:$A,L$1)</f>
        <v>0</v>
      </c>
      <c r="M79" s="43">
        <f ca="1">COUNTIFS('[1]Appendix 1'!$F:$F,$A79,'[1]Appendix 1'!$A:$A,M$1)</f>
        <v>0</v>
      </c>
      <c r="N79" s="43">
        <f ca="1">COUNTIFS('[1]Appendix 1'!$F:$F,$A79,'[1]Appendix 1'!$A:$A,N$1)</f>
        <v>0</v>
      </c>
      <c r="O79" s="43">
        <f ca="1">COUNTIFS('[1]Appendix 1'!$F:$F,$A79,'[1]Appendix 1'!$A:$A,O$1)</f>
        <v>0</v>
      </c>
      <c r="P79" s="43">
        <f ca="1">COUNTIFS('[1]Appendix 1'!$F:$F,$A79,'[1]Appendix 1'!$A:$A,P$1)</f>
        <v>0</v>
      </c>
      <c r="Q79" s="43">
        <f ca="1">COUNTIFS('[1]Appendix 1'!$F:$F,$A79,'[1]Appendix 1'!$A:$A,Q$1)</f>
        <v>0</v>
      </c>
      <c r="R79" s="43">
        <f ca="1">COUNTIFS('[1]Appendix 1'!$F:$F,$A79,'[1]Appendix 1'!$A:$A,R$1)</f>
        <v>0</v>
      </c>
      <c r="S79" s="43">
        <f ca="1">COUNTIFS('[1]Appendix 1'!$F:$F,$A79,'[1]Appendix 1'!$A:$A,S$1)</f>
        <v>0</v>
      </c>
      <c r="T79" s="43">
        <f ca="1">COUNTIFS('[1]Appendix 1'!$F:$F,$A79,'[1]Appendix 1'!$A:$A,T$1)</f>
        <v>0</v>
      </c>
      <c r="U79" s="43">
        <f ca="1">COUNTIFS('[1]Appendix 1'!$F:$F,$A79,'[1]Appendix 1'!$A:$A,U$1)</f>
        <v>0</v>
      </c>
      <c r="V79" s="43">
        <f ca="1">COUNTIFS('[1]Appendix 1'!$F:$F,$A79,'[1]Appendix 1'!$A:$A,V$1)</f>
        <v>0</v>
      </c>
      <c r="W79" s="43">
        <f ca="1">COUNTIFS('[1]Appendix 1'!$F:$F,$A79,'[1]Appendix 1'!$A:$A,W$1)</f>
        <v>0</v>
      </c>
      <c r="X79" s="43">
        <f ca="1">COUNTIFS('[1]Appendix 1'!$F:$F,$A79,'[1]Appendix 1'!$A:$A,X$1)</f>
        <v>0</v>
      </c>
      <c r="Y79" s="43">
        <f ca="1">COUNTIFS('[1]Appendix 1'!$F:$F,$A79,'[1]Appendix 1'!$A:$A,Y$1)</f>
        <v>1</v>
      </c>
      <c r="Z79" s="43">
        <f ca="1">COUNTIFS('[1]Appendix 1'!$F:$F,$A79,'[1]Appendix 1'!$A:$A,Z$1)</f>
        <v>0</v>
      </c>
      <c r="AA79" s="43">
        <f ca="1">COUNTIFS('[1]Appendix 1'!$F:$F,$A79,'[1]Appendix 1'!$A:$A,AA$1)</f>
        <v>0</v>
      </c>
      <c r="AB79" s="43">
        <f ca="1">COUNTIFS('[1]Appendix 1'!$F:$F,$A79,'[1]Appendix 1'!$A:$A,AB$1)</f>
        <v>0</v>
      </c>
      <c r="AC79" s="43"/>
      <c r="AD79" s="43"/>
      <c r="AI79" s="43" t="e">
        <f t="shared" ca="1" si="1"/>
        <v>#NAME?</v>
      </c>
      <c r="AJ79" s="43" t="e">
        <f t="shared" ca="1" si="2"/>
        <v>#NAME?</v>
      </c>
      <c r="AK79" s="43" t="e">
        <f t="shared" ca="1" si="3"/>
        <v>#NAME?</v>
      </c>
      <c r="AL79" s="43">
        <v>2021</v>
      </c>
      <c r="AO79" s="43">
        <v>1</v>
      </c>
      <c r="AP79" s="43">
        <f t="shared" ca="1" si="22"/>
        <v>0</v>
      </c>
      <c r="AQ79" s="43">
        <f t="shared" ca="1" si="22"/>
        <v>0</v>
      </c>
      <c r="AR79" s="43">
        <f t="shared" ca="1" si="22"/>
        <v>1</v>
      </c>
      <c r="AS79" s="43">
        <f t="shared" ca="1" si="22"/>
        <v>0</v>
      </c>
      <c r="AT79" s="43">
        <f t="shared" ca="1" si="22"/>
        <v>0</v>
      </c>
      <c r="AU79" s="43">
        <f t="shared" ca="1" si="22"/>
        <v>0</v>
      </c>
      <c r="AV79" s="43">
        <v>1</v>
      </c>
    </row>
    <row r="80" spans="1:48" x14ac:dyDescent="0.2">
      <c r="A80" s="43" t="str">
        <f ca="1">IFERROR(__xludf.DUMMYFUNCTION("""COMPUTED_VALUE"""),"SOUTH AFRICA")</f>
        <v>SOUTH AFRICA</v>
      </c>
      <c r="B80" s="43">
        <f t="shared" ca="1" si="0"/>
        <v>5</v>
      </c>
      <c r="C80" s="43">
        <f ca="1">COUNTIFS('[1]Appendix 1'!$F:$F,$A80,'[1]Appendix 1'!$A:$A,C$1)</f>
        <v>0</v>
      </c>
      <c r="D80" s="43">
        <f ca="1">COUNTIFS('[1]Appendix 1'!$F:$F,$A80,'[1]Appendix 1'!$A:$A,D$1)</f>
        <v>1</v>
      </c>
      <c r="E80" s="43">
        <f ca="1">COUNTIFS('[1]Appendix 1'!$F:$F,$A80,'[1]Appendix 1'!$A:$A,E$1)</f>
        <v>0</v>
      </c>
      <c r="F80" s="43">
        <f ca="1">COUNTIFS('[1]Appendix 1'!$F:$F,$A80,'[1]Appendix 1'!$A:$A,F$1)</f>
        <v>0</v>
      </c>
      <c r="G80" s="43">
        <f ca="1">COUNTIFS('[1]Appendix 1'!$F:$F,$A80,'[1]Appendix 1'!$A:$A,G$1)</f>
        <v>0</v>
      </c>
      <c r="H80" s="43">
        <f ca="1">COUNTIFS('[1]Appendix 1'!$F:$F,$A80,'[1]Appendix 1'!$A:$A,H$1)</f>
        <v>0</v>
      </c>
      <c r="I80" s="43">
        <f ca="1">COUNTIFS('[1]Appendix 1'!$F:$F,$A80,'[1]Appendix 1'!$A:$A,I$1)</f>
        <v>0</v>
      </c>
      <c r="J80" s="43">
        <f ca="1">COUNTIFS('[1]Appendix 1'!$F:$F,$A80,'[1]Appendix 1'!$A:$A,J$1)</f>
        <v>0</v>
      </c>
      <c r="K80" s="43">
        <f ca="1">COUNTIFS('[1]Appendix 1'!$F:$F,$A80,'[1]Appendix 1'!$A:$A,K$1)</f>
        <v>0</v>
      </c>
      <c r="L80" s="43">
        <f ca="1">COUNTIFS('[1]Appendix 1'!$F:$F,$A80,'[1]Appendix 1'!$A:$A,L$1)</f>
        <v>0</v>
      </c>
      <c r="M80" s="43">
        <f ca="1">COUNTIFS('[1]Appendix 1'!$F:$F,$A80,'[1]Appendix 1'!$A:$A,M$1)</f>
        <v>0</v>
      </c>
      <c r="N80" s="43">
        <f ca="1">COUNTIFS('[1]Appendix 1'!$F:$F,$A80,'[1]Appendix 1'!$A:$A,N$1)</f>
        <v>0</v>
      </c>
      <c r="O80" s="43">
        <f ca="1">COUNTIFS('[1]Appendix 1'!$F:$F,$A80,'[1]Appendix 1'!$A:$A,O$1)</f>
        <v>1</v>
      </c>
      <c r="P80" s="43">
        <f ca="1">COUNTIFS('[1]Appendix 1'!$F:$F,$A80,'[1]Appendix 1'!$A:$A,P$1)</f>
        <v>0</v>
      </c>
      <c r="Q80" s="43">
        <f ca="1">COUNTIFS('[1]Appendix 1'!$F:$F,$A80,'[1]Appendix 1'!$A:$A,Q$1)</f>
        <v>0</v>
      </c>
      <c r="R80" s="43">
        <f ca="1">COUNTIFS('[1]Appendix 1'!$F:$F,$A80,'[1]Appendix 1'!$A:$A,R$1)</f>
        <v>0</v>
      </c>
      <c r="S80" s="43">
        <f ca="1">COUNTIFS('[1]Appendix 1'!$F:$F,$A80,'[1]Appendix 1'!$A:$A,S$1)</f>
        <v>1</v>
      </c>
      <c r="T80" s="43">
        <f ca="1">COUNTIFS('[1]Appendix 1'!$F:$F,$A80,'[1]Appendix 1'!$A:$A,T$1)</f>
        <v>0</v>
      </c>
      <c r="U80" s="43">
        <f ca="1">COUNTIFS('[1]Appendix 1'!$F:$F,$A80,'[1]Appendix 1'!$A:$A,U$1)</f>
        <v>1</v>
      </c>
      <c r="V80" s="43">
        <f ca="1">COUNTIFS('[1]Appendix 1'!$F:$F,$A80,'[1]Appendix 1'!$A:$A,V$1)</f>
        <v>0</v>
      </c>
      <c r="W80" s="43">
        <f ca="1">COUNTIFS('[1]Appendix 1'!$F:$F,$A80,'[1]Appendix 1'!$A:$A,W$1)</f>
        <v>0</v>
      </c>
      <c r="X80" s="43">
        <f ca="1">COUNTIFS('[1]Appendix 1'!$F:$F,$A80,'[1]Appendix 1'!$A:$A,X$1)</f>
        <v>0</v>
      </c>
      <c r="Y80" s="43">
        <f ca="1">COUNTIFS('[1]Appendix 1'!$F:$F,$A80,'[1]Appendix 1'!$A:$A,Y$1)</f>
        <v>1</v>
      </c>
      <c r="Z80" s="43">
        <f ca="1">COUNTIFS('[1]Appendix 1'!$F:$F,$A80,'[1]Appendix 1'!$A:$A,Z$1)</f>
        <v>0</v>
      </c>
      <c r="AA80" s="43">
        <f ca="1">COUNTIFS('[1]Appendix 1'!$F:$F,$A80,'[1]Appendix 1'!$A:$A,AA$1)</f>
        <v>0</v>
      </c>
      <c r="AB80" s="43">
        <f ca="1">COUNTIFS('[1]Appendix 1'!$F:$F,$A80,'[1]Appendix 1'!$A:$A,AB$1)</f>
        <v>0</v>
      </c>
      <c r="AC80" s="43"/>
      <c r="AD80" s="43"/>
      <c r="AE80" s="43"/>
      <c r="AF80" s="43"/>
      <c r="AI80" s="43" t="e">
        <f t="shared" ca="1" si="1"/>
        <v>#NAME?</v>
      </c>
      <c r="AJ80" s="43" t="e">
        <f t="shared" ca="1" si="2"/>
        <v>#NAME?</v>
      </c>
      <c r="AK80" s="43" t="e">
        <f t="shared" ca="1" si="3"/>
        <v>#NAME?</v>
      </c>
      <c r="AL80" s="43">
        <v>2011</v>
      </c>
    </row>
    <row r="81" spans="1:48" x14ac:dyDescent="0.2">
      <c r="A81" s="43" t="str">
        <f ca="1">IFERROR(__xludf.DUMMYFUNCTION("""COMPUTED_VALUE"""),"SPAIN")</f>
        <v>SPAIN</v>
      </c>
      <c r="B81" s="43">
        <f t="shared" ca="1" si="0"/>
        <v>25</v>
      </c>
      <c r="C81" s="43">
        <f ca="1">COUNTIFS('[1]Appendix 1'!$F:$F,$A81,'[1]Appendix 1'!$A:$A,C$1)</f>
        <v>6</v>
      </c>
      <c r="D81" s="43">
        <f ca="1">COUNTIFS('[1]Appendix 1'!$F:$F,$A81,'[1]Appendix 1'!$A:$A,D$1)</f>
        <v>1</v>
      </c>
      <c r="E81" s="43">
        <f ca="1">COUNTIFS('[1]Appendix 1'!$F:$F,$A81,'[1]Appendix 1'!$A:$A,E$1)</f>
        <v>2</v>
      </c>
      <c r="F81" s="43">
        <f ca="1">COUNTIFS('[1]Appendix 1'!$F:$F,$A81,'[1]Appendix 1'!$A:$A,F$1)</f>
        <v>0</v>
      </c>
      <c r="G81" s="43">
        <f ca="1">COUNTIFS('[1]Appendix 1'!$F:$F,$A81,'[1]Appendix 1'!$A:$A,G$1)</f>
        <v>1</v>
      </c>
      <c r="H81" s="43">
        <f ca="1">COUNTIFS('[1]Appendix 1'!$F:$F,$A81,'[1]Appendix 1'!$A:$A,H$1)</f>
        <v>1</v>
      </c>
      <c r="I81" s="43">
        <f ca="1">COUNTIFS('[1]Appendix 1'!$F:$F,$A81,'[1]Appendix 1'!$A:$A,I$1)</f>
        <v>2</v>
      </c>
      <c r="J81" s="43">
        <f ca="1">COUNTIFS('[1]Appendix 1'!$F:$F,$A81,'[1]Appendix 1'!$A:$A,J$1)</f>
        <v>1</v>
      </c>
      <c r="K81" s="43">
        <f ca="1">COUNTIFS('[1]Appendix 1'!$F:$F,$A81,'[1]Appendix 1'!$A:$A,K$1)</f>
        <v>0</v>
      </c>
      <c r="L81" s="43">
        <f ca="1">COUNTIFS('[1]Appendix 1'!$F:$F,$A81,'[1]Appendix 1'!$A:$A,L$1)</f>
        <v>1</v>
      </c>
      <c r="M81" s="43">
        <f ca="1">COUNTIFS('[1]Appendix 1'!$F:$F,$A81,'[1]Appendix 1'!$A:$A,M$1)</f>
        <v>4</v>
      </c>
      <c r="N81" s="43">
        <f ca="1">COUNTIFS('[1]Appendix 1'!$F:$F,$A81,'[1]Appendix 1'!$A:$A,N$1)</f>
        <v>0</v>
      </c>
      <c r="O81" s="43">
        <f ca="1">COUNTIFS('[1]Appendix 1'!$F:$F,$A81,'[1]Appendix 1'!$A:$A,O$1)</f>
        <v>1</v>
      </c>
      <c r="P81" s="43">
        <f ca="1">COUNTIFS('[1]Appendix 1'!$F:$F,$A81,'[1]Appendix 1'!$A:$A,P$1)</f>
        <v>2</v>
      </c>
      <c r="Q81" s="43">
        <f ca="1">COUNTIFS('[1]Appendix 1'!$F:$F,$A81,'[1]Appendix 1'!$A:$A,Q$1)</f>
        <v>2</v>
      </c>
      <c r="R81" s="43">
        <f ca="1">COUNTIFS('[1]Appendix 1'!$F:$F,$A81,'[1]Appendix 1'!$A:$A,R$1)</f>
        <v>0</v>
      </c>
      <c r="S81" s="43">
        <f ca="1">COUNTIFS('[1]Appendix 1'!$F:$F,$A81,'[1]Appendix 1'!$A:$A,S$1)</f>
        <v>0</v>
      </c>
      <c r="T81" s="43">
        <f ca="1">COUNTIFS('[1]Appendix 1'!$F:$F,$A81,'[1]Appendix 1'!$A:$A,T$1)</f>
        <v>0</v>
      </c>
      <c r="U81" s="43">
        <f ca="1">COUNTIFS('[1]Appendix 1'!$F:$F,$A81,'[1]Appendix 1'!$A:$A,U$1)</f>
        <v>0</v>
      </c>
      <c r="V81" s="43">
        <f ca="1">COUNTIFS('[1]Appendix 1'!$F:$F,$A81,'[1]Appendix 1'!$A:$A,V$1)</f>
        <v>0</v>
      </c>
      <c r="W81" s="43">
        <f ca="1">COUNTIFS('[1]Appendix 1'!$F:$F,$A81,'[1]Appendix 1'!$A:$A,W$1)</f>
        <v>0</v>
      </c>
      <c r="X81" s="43">
        <f ca="1">COUNTIFS('[1]Appendix 1'!$F:$F,$A81,'[1]Appendix 1'!$A:$A,X$1)</f>
        <v>0</v>
      </c>
      <c r="Y81" s="43">
        <f ca="1">COUNTIFS('[1]Appendix 1'!$F:$F,$A81,'[1]Appendix 1'!$A:$A,Y$1)</f>
        <v>0</v>
      </c>
      <c r="Z81" s="43">
        <f ca="1">COUNTIFS('[1]Appendix 1'!$F:$F,$A81,'[1]Appendix 1'!$A:$A,Z$1)</f>
        <v>0</v>
      </c>
      <c r="AA81" s="43">
        <f ca="1">COUNTIFS('[1]Appendix 1'!$F:$F,$A81,'[1]Appendix 1'!$A:$A,AA$1)</f>
        <v>0</v>
      </c>
      <c r="AB81" s="43">
        <f ca="1">COUNTIFS('[1]Appendix 1'!$F:$F,$A81,'[1]Appendix 1'!$A:$A,AB$1)</f>
        <v>1</v>
      </c>
      <c r="AC81" s="43"/>
      <c r="AI81" s="43" t="e">
        <f t="shared" ca="1" si="1"/>
        <v>#NAME?</v>
      </c>
      <c r="AJ81" s="43" t="e">
        <f t="shared" ca="1" si="2"/>
        <v>#NAME?</v>
      </c>
      <c r="AK81" s="43" t="e">
        <f t="shared" ca="1" si="3"/>
        <v>#NAME?</v>
      </c>
      <c r="AL81" s="43">
        <v>2024</v>
      </c>
      <c r="AO81" s="43">
        <v>1</v>
      </c>
      <c r="AP81" s="43">
        <f t="shared" ref="AP81:AU81" ca="1" si="23">W81</f>
        <v>0</v>
      </c>
      <c r="AQ81" s="43">
        <f t="shared" ca="1" si="23"/>
        <v>0</v>
      </c>
      <c r="AR81" s="43">
        <f t="shared" ca="1" si="23"/>
        <v>0</v>
      </c>
      <c r="AS81" s="43">
        <f t="shared" ca="1" si="23"/>
        <v>0</v>
      </c>
      <c r="AT81" s="43">
        <f t="shared" ca="1" si="23"/>
        <v>0</v>
      </c>
      <c r="AU81" s="43">
        <f t="shared" ca="1" si="23"/>
        <v>1</v>
      </c>
      <c r="AV81" s="43">
        <v>1</v>
      </c>
    </row>
    <row r="82" spans="1:48" x14ac:dyDescent="0.2">
      <c r="A82" s="43" t="str">
        <f ca="1">IFERROR(__xludf.DUMMYFUNCTION("""COMPUTED_VALUE"""),"SRI LANKA")</f>
        <v>SRI LANKA</v>
      </c>
      <c r="B82" s="43">
        <f t="shared" ca="1" si="0"/>
        <v>1</v>
      </c>
      <c r="C82" s="43">
        <f ca="1">COUNTIFS('[1]Appendix 1'!$F:$F,$A82,'[1]Appendix 1'!$A:$A,C$1)</f>
        <v>0</v>
      </c>
      <c r="D82" s="43">
        <f ca="1">COUNTIFS('[1]Appendix 1'!$F:$F,$A82,'[1]Appendix 1'!$A:$A,D$1)</f>
        <v>0</v>
      </c>
      <c r="E82" s="43">
        <f ca="1">COUNTIFS('[1]Appendix 1'!$F:$F,$A82,'[1]Appendix 1'!$A:$A,E$1)</f>
        <v>0</v>
      </c>
      <c r="F82" s="43">
        <f ca="1">COUNTIFS('[1]Appendix 1'!$F:$F,$A82,'[1]Appendix 1'!$A:$A,F$1)</f>
        <v>0</v>
      </c>
      <c r="G82" s="43">
        <f ca="1">COUNTIFS('[1]Appendix 1'!$F:$F,$A82,'[1]Appendix 1'!$A:$A,G$1)</f>
        <v>0</v>
      </c>
      <c r="H82" s="43">
        <f ca="1">COUNTIFS('[1]Appendix 1'!$F:$F,$A82,'[1]Appendix 1'!$A:$A,H$1)</f>
        <v>0</v>
      </c>
      <c r="I82" s="43">
        <f ca="1">COUNTIFS('[1]Appendix 1'!$F:$F,$A82,'[1]Appendix 1'!$A:$A,I$1)</f>
        <v>0</v>
      </c>
      <c r="J82" s="43">
        <f ca="1">COUNTIFS('[1]Appendix 1'!$F:$F,$A82,'[1]Appendix 1'!$A:$A,J$1)</f>
        <v>0</v>
      </c>
      <c r="K82" s="43">
        <f ca="1">COUNTIFS('[1]Appendix 1'!$F:$F,$A82,'[1]Appendix 1'!$A:$A,K$1)</f>
        <v>0</v>
      </c>
      <c r="L82" s="43">
        <f ca="1">COUNTIFS('[1]Appendix 1'!$F:$F,$A82,'[1]Appendix 1'!$A:$A,L$1)</f>
        <v>1</v>
      </c>
      <c r="M82" s="43">
        <f ca="1">COUNTIFS('[1]Appendix 1'!$F:$F,$A82,'[1]Appendix 1'!$A:$A,M$1)</f>
        <v>0</v>
      </c>
      <c r="N82" s="43">
        <f ca="1">COUNTIFS('[1]Appendix 1'!$F:$F,$A82,'[1]Appendix 1'!$A:$A,N$1)</f>
        <v>0</v>
      </c>
      <c r="O82" s="43">
        <f ca="1">COUNTIFS('[1]Appendix 1'!$F:$F,$A82,'[1]Appendix 1'!$A:$A,O$1)</f>
        <v>0</v>
      </c>
      <c r="P82" s="43">
        <f ca="1">COUNTIFS('[1]Appendix 1'!$F:$F,$A82,'[1]Appendix 1'!$A:$A,P$1)</f>
        <v>0</v>
      </c>
      <c r="Q82" s="43">
        <f ca="1">COUNTIFS('[1]Appendix 1'!$F:$F,$A82,'[1]Appendix 1'!$A:$A,Q$1)</f>
        <v>0</v>
      </c>
      <c r="R82" s="43">
        <f ca="1">COUNTIFS('[1]Appendix 1'!$F:$F,$A82,'[1]Appendix 1'!$A:$A,R$1)</f>
        <v>0</v>
      </c>
      <c r="S82" s="43">
        <f ca="1">COUNTIFS('[1]Appendix 1'!$F:$F,$A82,'[1]Appendix 1'!$A:$A,S$1)</f>
        <v>0</v>
      </c>
      <c r="T82" s="43">
        <f ca="1">COUNTIFS('[1]Appendix 1'!$F:$F,$A82,'[1]Appendix 1'!$A:$A,T$1)</f>
        <v>0</v>
      </c>
      <c r="U82" s="43">
        <f ca="1">COUNTIFS('[1]Appendix 1'!$F:$F,$A82,'[1]Appendix 1'!$A:$A,U$1)</f>
        <v>0</v>
      </c>
      <c r="V82" s="43">
        <f ca="1">COUNTIFS('[1]Appendix 1'!$F:$F,$A82,'[1]Appendix 1'!$A:$A,V$1)</f>
        <v>0</v>
      </c>
      <c r="W82" s="43">
        <f ca="1">COUNTIFS('[1]Appendix 1'!$F:$F,$A82,'[1]Appendix 1'!$A:$A,W$1)</f>
        <v>0</v>
      </c>
      <c r="X82" s="43">
        <f ca="1">COUNTIFS('[1]Appendix 1'!$F:$F,$A82,'[1]Appendix 1'!$A:$A,X$1)</f>
        <v>0</v>
      </c>
      <c r="Y82" s="43">
        <f ca="1">COUNTIFS('[1]Appendix 1'!$F:$F,$A82,'[1]Appendix 1'!$A:$A,Y$1)</f>
        <v>0</v>
      </c>
      <c r="Z82" s="43">
        <f ca="1">COUNTIFS('[1]Appendix 1'!$F:$F,$A82,'[1]Appendix 1'!$A:$A,Z$1)</f>
        <v>0</v>
      </c>
      <c r="AA82" s="43">
        <f ca="1">COUNTIFS('[1]Appendix 1'!$F:$F,$A82,'[1]Appendix 1'!$A:$A,AA$1)</f>
        <v>0</v>
      </c>
      <c r="AB82" s="43">
        <f ca="1">COUNTIFS('[1]Appendix 1'!$F:$F,$A82,'[1]Appendix 1'!$A:$A,AB$1)</f>
        <v>0</v>
      </c>
      <c r="AC82" s="43"/>
      <c r="AD82" s="43"/>
      <c r="AI82" s="43" t="e">
        <f t="shared" ca="1" si="1"/>
        <v>#NAME?</v>
      </c>
      <c r="AJ82" s="43" t="e">
        <f t="shared" ca="1" si="2"/>
        <v>#NAME?</v>
      </c>
      <c r="AK82" s="43" t="e">
        <f t="shared" ca="1" si="3"/>
        <v>#NAME?</v>
      </c>
      <c r="AL82" s="43">
        <v>2025</v>
      </c>
    </row>
    <row r="83" spans="1:48" x14ac:dyDescent="0.2">
      <c r="A83" s="43" t="str">
        <f ca="1">IFERROR(__xludf.DUMMYFUNCTION("""COMPUTED_VALUE"""),"SURINAME")</f>
        <v>SURINAME</v>
      </c>
      <c r="B83" s="43">
        <f t="shared" ca="1" si="0"/>
        <v>1</v>
      </c>
      <c r="C83" s="43">
        <f ca="1">COUNTIFS('[1]Appendix 1'!$F:$F,$A83,'[1]Appendix 1'!$A:$A,C$1)</f>
        <v>0</v>
      </c>
      <c r="D83" s="43">
        <f ca="1">COUNTIFS('[1]Appendix 1'!$F:$F,$A83,'[1]Appendix 1'!$A:$A,D$1)</f>
        <v>0</v>
      </c>
      <c r="E83" s="43">
        <f ca="1">COUNTIFS('[1]Appendix 1'!$F:$F,$A83,'[1]Appendix 1'!$A:$A,E$1)</f>
        <v>0</v>
      </c>
      <c r="F83" s="43">
        <f ca="1">COUNTIFS('[1]Appendix 1'!$F:$F,$A83,'[1]Appendix 1'!$A:$A,F$1)</f>
        <v>0</v>
      </c>
      <c r="G83" s="43">
        <f ca="1">COUNTIFS('[1]Appendix 1'!$F:$F,$A83,'[1]Appendix 1'!$A:$A,G$1)</f>
        <v>0</v>
      </c>
      <c r="H83" s="43">
        <f ca="1">COUNTIFS('[1]Appendix 1'!$F:$F,$A83,'[1]Appendix 1'!$A:$A,H$1)</f>
        <v>0</v>
      </c>
      <c r="I83" s="43">
        <f ca="1">COUNTIFS('[1]Appendix 1'!$F:$F,$A83,'[1]Appendix 1'!$A:$A,I$1)</f>
        <v>0</v>
      </c>
      <c r="J83" s="43">
        <f ca="1">COUNTIFS('[1]Appendix 1'!$F:$F,$A83,'[1]Appendix 1'!$A:$A,J$1)</f>
        <v>0</v>
      </c>
      <c r="K83" s="43">
        <f ca="1">COUNTIFS('[1]Appendix 1'!$F:$F,$A83,'[1]Appendix 1'!$A:$A,K$1)</f>
        <v>0</v>
      </c>
      <c r="L83" s="43">
        <f ca="1">COUNTIFS('[1]Appendix 1'!$F:$F,$A83,'[1]Appendix 1'!$A:$A,L$1)</f>
        <v>1</v>
      </c>
      <c r="M83" s="43">
        <f ca="1">COUNTIFS('[1]Appendix 1'!$F:$F,$A83,'[1]Appendix 1'!$A:$A,M$1)</f>
        <v>0</v>
      </c>
      <c r="N83" s="43">
        <f ca="1">COUNTIFS('[1]Appendix 1'!$F:$F,$A83,'[1]Appendix 1'!$A:$A,N$1)</f>
        <v>0</v>
      </c>
      <c r="O83" s="43">
        <f ca="1">COUNTIFS('[1]Appendix 1'!$F:$F,$A83,'[1]Appendix 1'!$A:$A,O$1)</f>
        <v>0</v>
      </c>
      <c r="P83" s="43">
        <f ca="1">COUNTIFS('[1]Appendix 1'!$F:$F,$A83,'[1]Appendix 1'!$A:$A,P$1)</f>
        <v>0</v>
      </c>
      <c r="Q83" s="43">
        <f ca="1">COUNTIFS('[1]Appendix 1'!$F:$F,$A83,'[1]Appendix 1'!$A:$A,Q$1)</f>
        <v>0</v>
      </c>
      <c r="R83" s="43">
        <f ca="1">COUNTIFS('[1]Appendix 1'!$F:$F,$A83,'[1]Appendix 1'!$A:$A,R$1)</f>
        <v>0</v>
      </c>
      <c r="S83" s="43">
        <f ca="1">COUNTIFS('[1]Appendix 1'!$F:$F,$A83,'[1]Appendix 1'!$A:$A,S$1)</f>
        <v>0</v>
      </c>
      <c r="T83" s="43">
        <f ca="1">COUNTIFS('[1]Appendix 1'!$F:$F,$A83,'[1]Appendix 1'!$A:$A,T$1)</f>
        <v>0</v>
      </c>
      <c r="U83" s="43">
        <f ca="1">COUNTIFS('[1]Appendix 1'!$F:$F,$A83,'[1]Appendix 1'!$A:$A,U$1)</f>
        <v>0</v>
      </c>
      <c r="V83" s="43">
        <f ca="1">COUNTIFS('[1]Appendix 1'!$F:$F,$A83,'[1]Appendix 1'!$A:$A,V$1)</f>
        <v>0</v>
      </c>
      <c r="W83" s="43">
        <f ca="1">COUNTIFS('[1]Appendix 1'!$F:$F,$A83,'[1]Appendix 1'!$A:$A,W$1)</f>
        <v>0</v>
      </c>
      <c r="X83" s="43">
        <f ca="1">COUNTIFS('[1]Appendix 1'!$F:$F,$A83,'[1]Appendix 1'!$A:$A,X$1)</f>
        <v>0</v>
      </c>
      <c r="Y83" s="43">
        <f ca="1">COUNTIFS('[1]Appendix 1'!$F:$F,$A83,'[1]Appendix 1'!$A:$A,Y$1)</f>
        <v>0</v>
      </c>
      <c r="Z83" s="43">
        <f ca="1">COUNTIFS('[1]Appendix 1'!$F:$F,$A83,'[1]Appendix 1'!$A:$A,Z$1)</f>
        <v>0</v>
      </c>
      <c r="AA83" s="43">
        <f ca="1">COUNTIFS('[1]Appendix 1'!$F:$F,$A83,'[1]Appendix 1'!$A:$A,AA$1)</f>
        <v>0</v>
      </c>
      <c r="AB83" s="43">
        <f ca="1">COUNTIFS('[1]Appendix 1'!$F:$F,$A83,'[1]Appendix 1'!$A:$A,AB$1)</f>
        <v>0</v>
      </c>
      <c r="AC83" s="43"/>
      <c r="AD83" s="43"/>
      <c r="AI83" s="43" t="e">
        <f t="shared" ca="1" si="1"/>
        <v>#NAME?</v>
      </c>
      <c r="AJ83" s="43" t="e">
        <f t="shared" ca="1" si="2"/>
        <v>#NAME?</v>
      </c>
      <c r="AK83" s="43" t="e">
        <f t="shared" ca="1" si="3"/>
        <v>#NAME?</v>
      </c>
      <c r="AL83" s="43">
        <v>2025</v>
      </c>
    </row>
    <row r="84" spans="1:48" x14ac:dyDescent="0.2">
      <c r="A84" s="43" t="str">
        <f ca="1">IFERROR(__xludf.DUMMYFUNCTION("""COMPUTED_VALUE"""),"SWEDEN")</f>
        <v>SWEDEN</v>
      </c>
      <c r="B84" s="43">
        <f t="shared" ca="1" si="0"/>
        <v>1</v>
      </c>
      <c r="C84" s="43">
        <f ca="1">COUNTIFS('[1]Appendix 1'!$F:$F,$A84,'[1]Appendix 1'!$A:$A,C$1)</f>
        <v>0</v>
      </c>
      <c r="D84" s="43">
        <f ca="1">COUNTIFS('[1]Appendix 1'!$F:$F,$A84,'[1]Appendix 1'!$A:$A,D$1)</f>
        <v>0</v>
      </c>
      <c r="E84" s="43">
        <f ca="1">COUNTIFS('[1]Appendix 1'!$F:$F,$A84,'[1]Appendix 1'!$A:$A,E$1)</f>
        <v>1</v>
      </c>
      <c r="F84" s="43">
        <f ca="1">COUNTIFS('[1]Appendix 1'!$F:$F,$A84,'[1]Appendix 1'!$A:$A,F$1)</f>
        <v>0</v>
      </c>
      <c r="G84" s="43">
        <f ca="1">COUNTIFS('[1]Appendix 1'!$F:$F,$A84,'[1]Appendix 1'!$A:$A,G$1)</f>
        <v>0</v>
      </c>
      <c r="H84" s="43">
        <f ca="1">COUNTIFS('[1]Appendix 1'!$F:$F,$A84,'[1]Appendix 1'!$A:$A,H$1)</f>
        <v>0</v>
      </c>
      <c r="I84" s="43">
        <f ca="1">COUNTIFS('[1]Appendix 1'!$F:$F,$A84,'[1]Appendix 1'!$A:$A,I$1)</f>
        <v>0</v>
      </c>
      <c r="J84" s="43">
        <f ca="1">COUNTIFS('[1]Appendix 1'!$F:$F,$A84,'[1]Appendix 1'!$A:$A,J$1)</f>
        <v>0</v>
      </c>
      <c r="K84" s="43">
        <f ca="1">COUNTIFS('[1]Appendix 1'!$F:$F,$A84,'[1]Appendix 1'!$A:$A,K$1)</f>
        <v>0</v>
      </c>
      <c r="L84" s="43">
        <f ca="1">COUNTIFS('[1]Appendix 1'!$F:$F,$A84,'[1]Appendix 1'!$A:$A,L$1)</f>
        <v>0</v>
      </c>
      <c r="M84" s="43">
        <f ca="1">COUNTIFS('[1]Appendix 1'!$F:$F,$A84,'[1]Appendix 1'!$A:$A,M$1)</f>
        <v>0</v>
      </c>
      <c r="N84" s="43">
        <f ca="1">COUNTIFS('[1]Appendix 1'!$F:$F,$A84,'[1]Appendix 1'!$A:$A,N$1)</f>
        <v>0</v>
      </c>
      <c r="O84" s="43">
        <f ca="1">COUNTIFS('[1]Appendix 1'!$F:$F,$A84,'[1]Appendix 1'!$A:$A,O$1)</f>
        <v>0</v>
      </c>
      <c r="P84" s="43">
        <f ca="1">COUNTIFS('[1]Appendix 1'!$F:$F,$A84,'[1]Appendix 1'!$A:$A,P$1)</f>
        <v>0</v>
      </c>
      <c r="Q84" s="43">
        <f ca="1">COUNTIFS('[1]Appendix 1'!$F:$F,$A84,'[1]Appendix 1'!$A:$A,Q$1)</f>
        <v>0</v>
      </c>
      <c r="R84" s="43">
        <f ca="1">COUNTIFS('[1]Appendix 1'!$F:$F,$A84,'[1]Appendix 1'!$A:$A,R$1)</f>
        <v>0</v>
      </c>
      <c r="S84" s="43">
        <f ca="1">COUNTIFS('[1]Appendix 1'!$F:$F,$A84,'[1]Appendix 1'!$A:$A,S$1)</f>
        <v>0</v>
      </c>
      <c r="T84" s="43">
        <f ca="1">COUNTIFS('[1]Appendix 1'!$F:$F,$A84,'[1]Appendix 1'!$A:$A,T$1)</f>
        <v>0</v>
      </c>
      <c r="U84" s="43">
        <f ca="1">COUNTIFS('[1]Appendix 1'!$F:$F,$A84,'[1]Appendix 1'!$A:$A,U$1)</f>
        <v>0</v>
      </c>
      <c r="V84" s="43">
        <f ca="1">COUNTIFS('[1]Appendix 1'!$F:$F,$A84,'[1]Appendix 1'!$A:$A,V$1)</f>
        <v>0</v>
      </c>
      <c r="W84" s="43">
        <f ca="1">COUNTIFS('[1]Appendix 1'!$F:$F,$A84,'[1]Appendix 1'!$A:$A,W$1)</f>
        <v>0</v>
      </c>
      <c r="X84" s="43">
        <f ca="1">COUNTIFS('[1]Appendix 1'!$F:$F,$A84,'[1]Appendix 1'!$A:$A,X$1)</f>
        <v>0</v>
      </c>
      <c r="Y84" s="43">
        <f ca="1">COUNTIFS('[1]Appendix 1'!$F:$F,$A84,'[1]Appendix 1'!$A:$A,Y$1)</f>
        <v>0</v>
      </c>
      <c r="Z84" s="43">
        <f ca="1">COUNTIFS('[1]Appendix 1'!$F:$F,$A84,'[1]Appendix 1'!$A:$A,Z$1)</f>
        <v>0</v>
      </c>
      <c r="AA84" s="43">
        <f ca="1">COUNTIFS('[1]Appendix 1'!$F:$F,$A84,'[1]Appendix 1'!$A:$A,AA$1)</f>
        <v>0</v>
      </c>
      <c r="AB84" s="43">
        <f ca="1">COUNTIFS('[1]Appendix 1'!$F:$F,$A84,'[1]Appendix 1'!$A:$A,AB$1)</f>
        <v>0</v>
      </c>
      <c r="AC84" s="43"/>
      <c r="AD84" s="43"/>
      <c r="AI84" s="43" t="e">
        <f t="shared" ca="1" si="1"/>
        <v>#NAME?</v>
      </c>
      <c r="AJ84" s="43" t="e">
        <f t="shared" ca="1" si="2"/>
        <v>#NAME?</v>
      </c>
      <c r="AK84" s="43" t="e">
        <f t="shared" ca="1" si="3"/>
        <v>#NAME?</v>
      </c>
      <c r="AL84" s="43">
        <v>2025</v>
      </c>
      <c r="AO84" s="43">
        <v>1</v>
      </c>
      <c r="AP84" s="43">
        <f t="shared" ref="AP84:AU85" ca="1" si="24">W84</f>
        <v>0</v>
      </c>
      <c r="AQ84" s="43">
        <f t="shared" ca="1" si="24"/>
        <v>0</v>
      </c>
      <c r="AR84" s="43">
        <f t="shared" ca="1" si="24"/>
        <v>0</v>
      </c>
      <c r="AS84" s="43">
        <f t="shared" ca="1" si="24"/>
        <v>0</v>
      </c>
      <c r="AT84" s="43">
        <f t="shared" ca="1" si="24"/>
        <v>0</v>
      </c>
      <c r="AU84" s="43">
        <f t="shared" ca="1" si="24"/>
        <v>0</v>
      </c>
    </row>
    <row r="85" spans="1:48" x14ac:dyDescent="0.2">
      <c r="A85" s="43" t="str">
        <f ca="1">IFERROR(__xludf.DUMMYFUNCTION("""COMPUTED_VALUE"""),"SWITZERLAND")</f>
        <v>SWITZERLAND</v>
      </c>
      <c r="B85" s="43">
        <f t="shared" ca="1" si="0"/>
        <v>3</v>
      </c>
      <c r="C85" s="43">
        <f ca="1">COUNTIFS('[1]Appendix 1'!$F:$F,$A85,'[1]Appendix 1'!$A:$A,C$1)</f>
        <v>0</v>
      </c>
      <c r="D85" s="43">
        <f ca="1">COUNTIFS('[1]Appendix 1'!$F:$F,$A85,'[1]Appendix 1'!$A:$A,D$1)</f>
        <v>0</v>
      </c>
      <c r="E85" s="43">
        <f ca="1">COUNTIFS('[1]Appendix 1'!$F:$F,$A85,'[1]Appendix 1'!$A:$A,E$1)</f>
        <v>0</v>
      </c>
      <c r="F85" s="43">
        <f ca="1">COUNTIFS('[1]Appendix 1'!$F:$F,$A85,'[1]Appendix 1'!$A:$A,F$1)</f>
        <v>0</v>
      </c>
      <c r="G85" s="43">
        <f ca="1">COUNTIFS('[1]Appendix 1'!$F:$F,$A85,'[1]Appendix 1'!$A:$A,G$1)</f>
        <v>0</v>
      </c>
      <c r="H85" s="43">
        <f ca="1">COUNTIFS('[1]Appendix 1'!$F:$F,$A85,'[1]Appendix 1'!$A:$A,H$1)</f>
        <v>0</v>
      </c>
      <c r="I85" s="43">
        <f ca="1">COUNTIFS('[1]Appendix 1'!$F:$F,$A85,'[1]Appendix 1'!$A:$A,I$1)</f>
        <v>0</v>
      </c>
      <c r="J85" s="43">
        <f ca="1">COUNTIFS('[1]Appendix 1'!$F:$F,$A85,'[1]Appendix 1'!$A:$A,J$1)</f>
        <v>0</v>
      </c>
      <c r="K85" s="43">
        <f ca="1">COUNTIFS('[1]Appendix 1'!$F:$F,$A85,'[1]Appendix 1'!$A:$A,K$1)</f>
        <v>0</v>
      </c>
      <c r="L85" s="43">
        <f ca="1">COUNTIFS('[1]Appendix 1'!$F:$F,$A85,'[1]Appendix 1'!$A:$A,L$1)</f>
        <v>0</v>
      </c>
      <c r="M85" s="43">
        <f ca="1">COUNTIFS('[1]Appendix 1'!$F:$F,$A85,'[1]Appendix 1'!$A:$A,M$1)</f>
        <v>0</v>
      </c>
      <c r="N85" s="43">
        <f ca="1">COUNTIFS('[1]Appendix 1'!$F:$F,$A85,'[1]Appendix 1'!$A:$A,N$1)</f>
        <v>0</v>
      </c>
      <c r="O85" s="43">
        <f ca="1">COUNTIFS('[1]Appendix 1'!$F:$F,$A85,'[1]Appendix 1'!$A:$A,O$1)</f>
        <v>0</v>
      </c>
      <c r="P85" s="43">
        <f ca="1">COUNTIFS('[1]Appendix 1'!$F:$F,$A85,'[1]Appendix 1'!$A:$A,P$1)</f>
        <v>1</v>
      </c>
      <c r="Q85" s="43">
        <f ca="1">COUNTIFS('[1]Appendix 1'!$F:$F,$A85,'[1]Appendix 1'!$A:$A,Q$1)</f>
        <v>0</v>
      </c>
      <c r="R85" s="43">
        <f ca="1">COUNTIFS('[1]Appendix 1'!$F:$F,$A85,'[1]Appendix 1'!$A:$A,R$1)</f>
        <v>0</v>
      </c>
      <c r="S85" s="43">
        <f ca="1">COUNTIFS('[1]Appendix 1'!$F:$F,$A85,'[1]Appendix 1'!$A:$A,S$1)</f>
        <v>0</v>
      </c>
      <c r="T85" s="43">
        <f ca="1">COUNTIFS('[1]Appendix 1'!$F:$F,$A85,'[1]Appendix 1'!$A:$A,T$1)</f>
        <v>0</v>
      </c>
      <c r="U85" s="43">
        <f ca="1">COUNTIFS('[1]Appendix 1'!$F:$F,$A85,'[1]Appendix 1'!$A:$A,U$1)</f>
        <v>0</v>
      </c>
      <c r="V85" s="43">
        <f ca="1">COUNTIFS('[1]Appendix 1'!$F:$F,$A85,'[1]Appendix 1'!$A:$A,V$1)</f>
        <v>1</v>
      </c>
      <c r="W85" s="43">
        <f ca="1">COUNTIFS('[1]Appendix 1'!$F:$F,$A85,'[1]Appendix 1'!$A:$A,W$1)</f>
        <v>0</v>
      </c>
      <c r="X85" s="43">
        <f ca="1">COUNTIFS('[1]Appendix 1'!$F:$F,$A85,'[1]Appendix 1'!$A:$A,X$1)</f>
        <v>1</v>
      </c>
      <c r="Y85" s="43">
        <f ca="1">COUNTIFS('[1]Appendix 1'!$F:$F,$A85,'[1]Appendix 1'!$A:$A,Y$1)</f>
        <v>0</v>
      </c>
      <c r="Z85" s="43">
        <f ca="1">COUNTIFS('[1]Appendix 1'!$F:$F,$A85,'[1]Appendix 1'!$A:$A,Z$1)</f>
        <v>0</v>
      </c>
      <c r="AA85" s="43">
        <f ca="1">COUNTIFS('[1]Appendix 1'!$F:$F,$A85,'[1]Appendix 1'!$A:$A,AA$1)</f>
        <v>0</v>
      </c>
      <c r="AB85" s="43">
        <f ca="1">COUNTIFS('[1]Appendix 1'!$F:$F,$A85,'[1]Appendix 1'!$A:$A,AB$1)</f>
        <v>0</v>
      </c>
      <c r="AC85" s="43"/>
      <c r="AD85" s="43"/>
      <c r="AE85" s="43"/>
      <c r="AI85" s="43" t="e">
        <f t="shared" ca="1" si="1"/>
        <v>#NAME?</v>
      </c>
      <c r="AJ85" s="43" t="e">
        <f t="shared" ca="1" si="2"/>
        <v>#NAME?</v>
      </c>
      <c r="AK85" s="43" t="e">
        <f t="shared" ca="1" si="3"/>
        <v>#NAME?</v>
      </c>
      <c r="AL85" s="43">
        <v>2012</v>
      </c>
      <c r="AO85" s="43">
        <v>1</v>
      </c>
      <c r="AP85" s="43">
        <f t="shared" ca="1" si="24"/>
        <v>0</v>
      </c>
      <c r="AQ85" s="43">
        <f t="shared" ca="1" si="24"/>
        <v>1</v>
      </c>
      <c r="AR85" s="43">
        <f t="shared" ca="1" si="24"/>
        <v>0</v>
      </c>
      <c r="AS85" s="43">
        <f t="shared" ca="1" si="24"/>
        <v>0</v>
      </c>
      <c r="AT85" s="43">
        <f t="shared" ca="1" si="24"/>
        <v>0</v>
      </c>
      <c r="AU85" s="43">
        <f t="shared" ca="1" si="24"/>
        <v>0</v>
      </c>
      <c r="AV85" s="43">
        <v>1</v>
      </c>
    </row>
    <row r="86" spans="1:48" x14ac:dyDescent="0.2">
      <c r="A86" s="43" t="str">
        <f ca="1">IFERROR(__xludf.DUMMYFUNCTION("""COMPUTED_VALUE"""),"TANZANIA")</f>
        <v>TANZANIA</v>
      </c>
      <c r="B86" s="43">
        <f t="shared" ca="1" si="0"/>
        <v>1</v>
      </c>
      <c r="C86" s="43">
        <f ca="1">COUNTIFS('[1]Appendix 1'!$F:$F,$A86,'[1]Appendix 1'!$A:$A,C$1)</f>
        <v>1</v>
      </c>
      <c r="D86" s="43">
        <f ca="1">COUNTIFS('[1]Appendix 1'!$F:$F,$A86,'[1]Appendix 1'!$A:$A,D$1)</f>
        <v>0</v>
      </c>
      <c r="E86" s="43">
        <f ca="1">COUNTIFS('[1]Appendix 1'!$F:$F,$A86,'[1]Appendix 1'!$A:$A,E$1)</f>
        <v>0</v>
      </c>
      <c r="F86" s="43">
        <f ca="1">COUNTIFS('[1]Appendix 1'!$F:$F,$A86,'[1]Appendix 1'!$A:$A,F$1)</f>
        <v>0</v>
      </c>
      <c r="G86" s="43">
        <f ca="1">COUNTIFS('[1]Appendix 1'!$F:$F,$A86,'[1]Appendix 1'!$A:$A,G$1)</f>
        <v>0</v>
      </c>
      <c r="H86" s="43">
        <f ca="1">COUNTIFS('[1]Appendix 1'!$F:$F,$A86,'[1]Appendix 1'!$A:$A,H$1)</f>
        <v>0</v>
      </c>
      <c r="I86" s="43">
        <f ca="1">COUNTIFS('[1]Appendix 1'!$F:$F,$A86,'[1]Appendix 1'!$A:$A,I$1)</f>
        <v>0</v>
      </c>
      <c r="J86" s="43">
        <f ca="1">COUNTIFS('[1]Appendix 1'!$F:$F,$A86,'[1]Appendix 1'!$A:$A,J$1)</f>
        <v>0</v>
      </c>
      <c r="K86" s="43">
        <f ca="1">COUNTIFS('[1]Appendix 1'!$F:$F,$A86,'[1]Appendix 1'!$A:$A,K$1)</f>
        <v>0</v>
      </c>
      <c r="L86" s="43">
        <f ca="1">COUNTIFS('[1]Appendix 1'!$F:$F,$A86,'[1]Appendix 1'!$A:$A,L$1)</f>
        <v>0</v>
      </c>
      <c r="M86" s="43">
        <f ca="1">COUNTIFS('[1]Appendix 1'!$F:$F,$A86,'[1]Appendix 1'!$A:$A,M$1)</f>
        <v>0</v>
      </c>
      <c r="N86" s="43">
        <f ca="1">COUNTIFS('[1]Appendix 1'!$F:$F,$A86,'[1]Appendix 1'!$A:$A,N$1)</f>
        <v>0</v>
      </c>
      <c r="O86" s="43">
        <f ca="1">COUNTIFS('[1]Appendix 1'!$F:$F,$A86,'[1]Appendix 1'!$A:$A,O$1)</f>
        <v>0</v>
      </c>
      <c r="P86" s="43">
        <f ca="1">COUNTIFS('[1]Appendix 1'!$F:$F,$A86,'[1]Appendix 1'!$A:$A,P$1)</f>
        <v>0</v>
      </c>
      <c r="Q86" s="43">
        <f ca="1">COUNTIFS('[1]Appendix 1'!$F:$F,$A86,'[1]Appendix 1'!$A:$A,Q$1)</f>
        <v>0</v>
      </c>
      <c r="R86" s="43">
        <f ca="1">COUNTIFS('[1]Appendix 1'!$F:$F,$A86,'[1]Appendix 1'!$A:$A,R$1)</f>
        <v>0</v>
      </c>
      <c r="S86" s="43">
        <f ca="1">COUNTIFS('[1]Appendix 1'!$F:$F,$A86,'[1]Appendix 1'!$A:$A,S$1)</f>
        <v>0</v>
      </c>
      <c r="T86" s="43">
        <f ca="1">COUNTIFS('[1]Appendix 1'!$F:$F,$A86,'[1]Appendix 1'!$A:$A,T$1)</f>
        <v>0</v>
      </c>
      <c r="U86" s="43">
        <f ca="1">COUNTIFS('[1]Appendix 1'!$F:$F,$A86,'[1]Appendix 1'!$A:$A,U$1)</f>
        <v>0</v>
      </c>
      <c r="V86" s="43">
        <f ca="1">COUNTIFS('[1]Appendix 1'!$F:$F,$A86,'[1]Appendix 1'!$A:$A,V$1)</f>
        <v>0</v>
      </c>
      <c r="W86" s="43">
        <f ca="1">COUNTIFS('[1]Appendix 1'!$F:$F,$A86,'[1]Appendix 1'!$A:$A,W$1)</f>
        <v>0</v>
      </c>
      <c r="X86" s="43">
        <f ca="1">COUNTIFS('[1]Appendix 1'!$F:$F,$A86,'[1]Appendix 1'!$A:$A,X$1)</f>
        <v>0</v>
      </c>
      <c r="Y86" s="43">
        <f ca="1">COUNTIFS('[1]Appendix 1'!$F:$F,$A86,'[1]Appendix 1'!$A:$A,Y$1)</f>
        <v>0</v>
      </c>
      <c r="Z86" s="43">
        <f ca="1">COUNTIFS('[1]Appendix 1'!$F:$F,$A86,'[1]Appendix 1'!$A:$A,Z$1)</f>
        <v>0</v>
      </c>
      <c r="AA86" s="43">
        <f ca="1">COUNTIFS('[1]Appendix 1'!$F:$F,$A86,'[1]Appendix 1'!$A:$A,AA$1)</f>
        <v>0</v>
      </c>
      <c r="AB86" s="43">
        <f ca="1">COUNTIFS('[1]Appendix 1'!$F:$F,$A86,'[1]Appendix 1'!$A:$A,AB$1)</f>
        <v>0</v>
      </c>
      <c r="AC86" s="43"/>
      <c r="AI86" s="43" t="e">
        <f t="shared" ca="1" si="1"/>
        <v>#NAME?</v>
      </c>
      <c r="AJ86" s="43" t="e">
        <f t="shared" ca="1" si="2"/>
        <v>#NAME?</v>
      </c>
      <c r="AK86" s="43" t="e">
        <f t="shared" ca="1" si="3"/>
        <v>#NAME?</v>
      </c>
      <c r="AL86" s="43">
        <v>2025</v>
      </c>
    </row>
    <row r="87" spans="1:48" x14ac:dyDescent="0.2">
      <c r="A87" s="43" t="str">
        <f ca="1">IFERROR(__xludf.DUMMYFUNCTION("""COMPUTED_VALUE"""),"THAILAND")</f>
        <v>THAILAND</v>
      </c>
      <c r="B87" s="43">
        <f t="shared" ca="1" si="0"/>
        <v>12</v>
      </c>
      <c r="C87" s="43">
        <f ca="1">COUNTIFS('[1]Appendix 1'!$F:$F,$A87,'[1]Appendix 1'!$A:$A,C$1)</f>
        <v>0</v>
      </c>
      <c r="D87" s="43">
        <f ca="1">COUNTIFS('[1]Appendix 1'!$F:$F,$A87,'[1]Appendix 1'!$A:$A,D$1)</f>
        <v>0</v>
      </c>
      <c r="E87" s="43">
        <f ca="1">COUNTIFS('[1]Appendix 1'!$F:$F,$A87,'[1]Appendix 1'!$A:$A,E$1)</f>
        <v>0</v>
      </c>
      <c r="F87" s="43">
        <f ca="1">COUNTIFS('[1]Appendix 1'!$F:$F,$A87,'[1]Appendix 1'!$A:$A,F$1)</f>
        <v>0</v>
      </c>
      <c r="G87" s="43">
        <f ca="1">COUNTIFS('[1]Appendix 1'!$F:$F,$A87,'[1]Appendix 1'!$A:$A,G$1)</f>
        <v>0</v>
      </c>
      <c r="H87" s="43">
        <f ca="1">COUNTIFS('[1]Appendix 1'!$F:$F,$A87,'[1]Appendix 1'!$A:$A,H$1)</f>
        <v>1</v>
      </c>
      <c r="I87" s="43">
        <f ca="1">COUNTIFS('[1]Appendix 1'!$F:$F,$A87,'[1]Appendix 1'!$A:$A,I$1)</f>
        <v>0</v>
      </c>
      <c r="J87" s="43">
        <f ca="1">COUNTIFS('[1]Appendix 1'!$F:$F,$A87,'[1]Appendix 1'!$A:$A,J$1)</f>
        <v>0</v>
      </c>
      <c r="K87" s="43">
        <f ca="1">COUNTIFS('[1]Appendix 1'!$F:$F,$A87,'[1]Appendix 1'!$A:$A,K$1)</f>
        <v>0</v>
      </c>
      <c r="L87" s="43">
        <f ca="1">COUNTIFS('[1]Appendix 1'!$F:$F,$A87,'[1]Appendix 1'!$A:$A,L$1)</f>
        <v>0</v>
      </c>
      <c r="M87" s="43">
        <f ca="1">COUNTIFS('[1]Appendix 1'!$F:$F,$A87,'[1]Appendix 1'!$A:$A,M$1)</f>
        <v>0</v>
      </c>
      <c r="N87" s="43">
        <f ca="1">COUNTIFS('[1]Appendix 1'!$F:$F,$A87,'[1]Appendix 1'!$A:$A,N$1)</f>
        <v>0</v>
      </c>
      <c r="O87" s="43">
        <f ca="1">COUNTIFS('[1]Appendix 1'!$F:$F,$A87,'[1]Appendix 1'!$A:$A,O$1)</f>
        <v>0</v>
      </c>
      <c r="P87" s="43">
        <f ca="1">COUNTIFS('[1]Appendix 1'!$F:$F,$A87,'[1]Appendix 1'!$A:$A,P$1)</f>
        <v>1</v>
      </c>
      <c r="Q87" s="43">
        <f ca="1">COUNTIFS('[1]Appendix 1'!$F:$F,$A87,'[1]Appendix 1'!$A:$A,Q$1)</f>
        <v>1</v>
      </c>
      <c r="R87" s="43">
        <f ca="1">COUNTIFS('[1]Appendix 1'!$F:$F,$A87,'[1]Appendix 1'!$A:$A,R$1)</f>
        <v>0</v>
      </c>
      <c r="S87" s="43">
        <f ca="1">COUNTIFS('[1]Appendix 1'!$F:$F,$A87,'[1]Appendix 1'!$A:$A,S$1)</f>
        <v>1</v>
      </c>
      <c r="T87" s="43">
        <f ca="1">COUNTIFS('[1]Appendix 1'!$F:$F,$A87,'[1]Appendix 1'!$A:$A,T$1)</f>
        <v>1</v>
      </c>
      <c r="U87" s="43">
        <f ca="1">COUNTIFS('[1]Appendix 1'!$F:$F,$A87,'[1]Appendix 1'!$A:$A,U$1)</f>
        <v>2</v>
      </c>
      <c r="V87" s="43">
        <f ca="1">COUNTIFS('[1]Appendix 1'!$F:$F,$A87,'[1]Appendix 1'!$A:$A,V$1)</f>
        <v>0</v>
      </c>
      <c r="W87" s="43">
        <f ca="1">COUNTIFS('[1]Appendix 1'!$F:$F,$A87,'[1]Appendix 1'!$A:$A,W$1)</f>
        <v>0</v>
      </c>
      <c r="X87" s="43">
        <f ca="1">COUNTIFS('[1]Appendix 1'!$F:$F,$A87,'[1]Appendix 1'!$A:$A,X$1)</f>
        <v>2</v>
      </c>
      <c r="Y87" s="43">
        <f ca="1">COUNTIFS('[1]Appendix 1'!$F:$F,$A87,'[1]Appendix 1'!$A:$A,Y$1)</f>
        <v>2</v>
      </c>
      <c r="Z87" s="43">
        <f ca="1">COUNTIFS('[1]Appendix 1'!$F:$F,$A87,'[1]Appendix 1'!$A:$A,Z$1)</f>
        <v>0</v>
      </c>
      <c r="AA87" s="43">
        <f ca="1">COUNTIFS('[1]Appendix 1'!$F:$F,$A87,'[1]Appendix 1'!$A:$A,AA$1)</f>
        <v>1</v>
      </c>
      <c r="AB87" s="43">
        <f ca="1">COUNTIFS('[1]Appendix 1'!$F:$F,$A87,'[1]Appendix 1'!$A:$A,AB$1)</f>
        <v>0</v>
      </c>
      <c r="AC87" s="43"/>
      <c r="AD87" s="43"/>
      <c r="AE87" s="43"/>
      <c r="AI87" s="43" t="e">
        <f t="shared" ca="1" si="1"/>
        <v>#NAME?</v>
      </c>
      <c r="AJ87" s="43" t="e">
        <f t="shared" ca="1" si="2"/>
        <v>#NAME?</v>
      </c>
      <c r="AK87" s="43" t="e">
        <f t="shared" ca="1" si="3"/>
        <v>#NAME?</v>
      </c>
      <c r="AL87" s="43">
        <v>2012</v>
      </c>
    </row>
    <row r="88" spans="1:48" x14ac:dyDescent="0.2">
      <c r="A88" s="43" t="str">
        <f ca="1">IFERROR(__xludf.DUMMYFUNCTION("""COMPUTED_VALUE"""),"TOGO")</f>
        <v>TOGO</v>
      </c>
      <c r="B88" s="43">
        <f t="shared" ca="1" si="0"/>
        <v>1</v>
      </c>
      <c r="C88" s="43">
        <f ca="1">COUNTIFS('[1]Appendix 1'!$F:$F,$A88,'[1]Appendix 1'!$A:$A,C$1)</f>
        <v>0</v>
      </c>
      <c r="D88" s="43">
        <f ca="1">COUNTIFS('[1]Appendix 1'!$F:$F,$A88,'[1]Appendix 1'!$A:$A,D$1)</f>
        <v>0</v>
      </c>
      <c r="E88" s="43">
        <f ca="1">COUNTIFS('[1]Appendix 1'!$F:$F,$A88,'[1]Appendix 1'!$A:$A,E$1)</f>
        <v>0</v>
      </c>
      <c r="F88" s="43">
        <f ca="1">COUNTIFS('[1]Appendix 1'!$F:$F,$A88,'[1]Appendix 1'!$A:$A,F$1)</f>
        <v>0</v>
      </c>
      <c r="G88" s="43">
        <f ca="1">COUNTIFS('[1]Appendix 1'!$F:$F,$A88,'[1]Appendix 1'!$A:$A,G$1)</f>
        <v>0</v>
      </c>
      <c r="H88" s="43">
        <f ca="1">COUNTIFS('[1]Appendix 1'!$F:$F,$A88,'[1]Appendix 1'!$A:$A,H$1)</f>
        <v>0</v>
      </c>
      <c r="I88" s="43">
        <f ca="1">COUNTIFS('[1]Appendix 1'!$F:$F,$A88,'[1]Appendix 1'!$A:$A,I$1)</f>
        <v>0</v>
      </c>
      <c r="J88" s="43">
        <f ca="1">COUNTIFS('[1]Appendix 1'!$F:$F,$A88,'[1]Appendix 1'!$A:$A,J$1)</f>
        <v>0</v>
      </c>
      <c r="K88" s="43">
        <f ca="1">COUNTIFS('[1]Appendix 1'!$F:$F,$A88,'[1]Appendix 1'!$A:$A,K$1)</f>
        <v>0</v>
      </c>
      <c r="L88" s="43">
        <f ca="1">COUNTIFS('[1]Appendix 1'!$F:$F,$A88,'[1]Appendix 1'!$A:$A,L$1)</f>
        <v>0</v>
      </c>
      <c r="M88" s="43">
        <f ca="1">COUNTIFS('[1]Appendix 1'!$F:$F,$A88,'[1]Appendix 1'!$A:$A,M$1)</f>
        <v>0</v>
      </c>
      <c r="N88" s="43">
        <f ca="1">COUNTIFS('[1]Appendix 1'!$F:$F,$A88,'[1]Appendix 1'!$A:$A,N$1)</f>
        <v>0</v>
      </c>
      <c r="O88" s="43">
        <f ca="1">COUNTIFS('[1]Appendix 1'!$F:$F,$A88,'[1]Appendix 1'!$A:$A,O$1)</f>
        <v>0</v>
      </c>
      <c r="P88" s="43">
        <f ca="1">COUNTIFS('[1]Appendix 1'!$F:$F,$A88,'[1]Appendix 1'!$A:$A,P$1)</f>
        <v>0</v>
      </c>
      <c r="Q88" s="43">
        <f ca="1">COUNTIFS('[1]Appendix 1'!$F:$F,$A88,'[1]Appendix 1'!$A:$A,Q$1)</f>
        <v>0</v>
      </c>
      <c r="R88" s="43">
        <f ca="1">COUNTIFS('[1]Appendix 1'!$F:$F,$A88,'[1]Appendix 1'!$A:$A,R$1)</f>
        <v>0</v>
      </c>
      <c r="S88" s="43">
        <f ca="1">COUNTIFS('[1]Appendix 1'!$F:$F,$A88,'[1]Appendix 1'!$A:$A,S$1)</f>
        <v>0</v>
      </c>
      <c r="T88" s="43">
        <f ca="1">COUNTIFS('[1]Appendix 1'!$F:$F,$A88,'[1]Appendix 1'!$A:$A,T$1)</f>
        <v>0</v>
      </c>
      <c r="U88" s="43">
        <f ca="1">COUNTIFS('[1]Appendix 1'!$F:$F,$A88,'[1]Appendix 1'!$A:$A,U$1)</f>
        <v>0</v>
      </c>
      <c r="V88" s="43">
        <f ca="1">COUNTIFS('[1]Appendix 1'!$F:$F,$A88,'[1]Appendix 1'!$A:$A,V$1)</f>
        <v>1</v>
      </c>
      <c r="W88" s="43">
        <f ca="1">COUNTIFS('[1]Appendix 1'!$F:$F,$A88,'[1]Appendix 1'!$A:$A,W$1)</f>
        <v>0</v>
      </c>
      <c r="X88" s="43">
        <f ca="1">COUNTIFS('[1]Appendix 1'!$F:$F,$A88,'[1]Appendix 1'!$A:$A,X$1)</f>
        <v>0</v>
      </c>
      <c r="Y88" s="43">
        <f ca="1">COUNTIFS('[1]Appendix 1'!$F:$F,$A88,'[1]Appendix 1'!$A:$A,Y$1)</f>
        <v>0</v>
      </c>
      <c r="Z88" s="43">
        <f ca="1">COUNTIFS('[1]Appendix 1'!$F:$F,$A88,'[1]Appendix 1'!$A:$A,Z$1)</f>
        <v>0</v>
      </c>
      <c r="AA88" s="43">
        <f ca="1">COUNTIFS('[1]Appendix 1'!$F:$F,$A88,'[1]Appendix 1'!$A:$A,AA$1)</f>
        <v>0</v>
      </c>
      <c r="AB88" s="43">
        <f ca="1">COUNTIFS('[1]Appendix 1'!$F:$F,$A88,'[1]Appendix 1'!$A:$A,AB$1)</f>
        <v>0</v>
      </c>
      <c r="AC88" s="43"/>
      <c r="AD88" s="43"/>
      <c r="AI88" s="43" t="e">
        <f t="shared" ca="1" si="1"/>
        <v>#NAME?</v>
      </c>
      <c r="AJ88" s="43" t="e">
        <f t="shared" ca="1" si="2"/>
        <v>#NAME?</v>
      </c>
      <c r="AK88" s="43" t="e">
        <f t="shared" ca="1" si="3"/>
        <v>#NAME?</v>
      </c>
      <c r="AL88" s="43">
        <v>2018</v>
      </c>
    </row>
    <row r="89" spans="1:48" x14ac:dyDescent="0.2">
      <c r="A89" s="43" t="str">
        <f ca="1">IFERROR(__xludf.DUMMYFUNCTION("""COMPUTED_VALUE"""),"TRINIDAD AND TOBAGO")</f>
        <v>TRINIDAD AND TOBAGO</v>
      </c>
      <c r="B89" s="43">
        <f t="shared" ca="1" si="0"/>
        <v>10</v>
      </c>
      <c r="C89" s="43">
        <f ca="1">COUNTIFS('[1]Appendix 1'!$F:$F,$A89,'[1]Appendix 1'!$A:$A,C$1)</f>
        <v>0</v>
      </c>
      <c r="D89" s="43">
        <f ca="1">COUNTIFS('[1]Appendix 1'!$F:$F,$A89,'[1]Appendix 1'!$A:$A,D$1)</f>
        <v>0</v>
      </c>
      <c r="E89" s="43">
        <f ca="1">COUNTIFS('[1]Appendix 1'!$F:$F,$A89,'[1]Appendix 1'!$A:$A,E$1)</f>
        <v>0</v>
      </c>
      <c r="F89" s="43">
        <f ca="1">COUNTIFS('[1]Appendix 1'!$F:$F,$A89,'[1]Appendix 1'!$A:$A,F$1)</f>
        <v>4</v>
      </c>
      <c r="G89" s="43">
        <f ca="1">COUNTIFS('[1]Appendix 1'!$F:$F,$A89,'[1]Appendix 1'!$A:$A,G$1)</f>
        <v>0</v>
      </c>
      <c r="H89" s="43">
        <f ca="1">COUNTIFS('[1]Appendix 1'!$F:$F,$A89,'[1]Appendix 1'!$A:$A,H$1)</f>
        <v>0</v>
      </c>
      <c r="I89" s="43">
        <f ca="1">COUNTIFS('[1]Appendix 1'!$F:$F,$A89,'[1]Appendix 1'!$A:$A,I$1)</f>
        <v>0</v>
      </c>
      <c r="J89" s="43">
        <f ca="1">COUNTIFS('[1]Appendix 1'!$F:$F,$A89,'[1]Appendix 1'!$A:$A,J$1)</f>
        <v>3</v>
      </c>
      <c r="K89" s="43">
        <f ca="1">COUNTIFS('[1]Appendix 1'!$F:$F,$A89,'[1]Appendix 1'!$A:$A,K$1)</f>
        <v>1</v>
      </c>
      <c r="L89" s="43">
        <f ca="1">COUNTIFS('[1]Appendix 1'!$F:$F,$A89,'[1]Appendix 1'!$A:$A,L$1)</f>
        <v>0</v>
      </c>
      <c r="M89" s="43">
        <f ca="1">COUNTIFS('[1]Appendix 1'!$F:$F,$A89,'[1]Appendix 1'!$A:$A,M$1)</f>
        <v>0</v>
      </c>
      <c r="N89" s="43">
        <f ca="1">COUNTIFS('[1]Appendix 1'!$F:$F,$A89,'[1]Appendix 1'!$A:$A,N$1)</f>
        <v>0</v>
      </c>
      <c r="O89" s="43">
        <f ca="1">COUNTIFS('[1]Appendix 1'!$F:$F,$A89,'[1]Appendix 1'!$A:$A,O$1)</f>
        <v>1</v>
      </c>
      <c r="P89" s="43">
        <f ca="1">COUNTIFS('[1]Appendix 1'!$F:$F,$A89,'[1]Appendix 1'!$A:$A,P$1)</f>
        <v>0</v>
      </c>
      <c r="Q89" s="43">
        <f ca="1">COUNTIFS('[1]Appendix 1'!$F:$F,$A89,'[1]Appendix 1'!$A:$A,Q$1)</f>
        <v>1</v>
      </c>
      <c r="R89" s="43">
        <f ca="1">COUNTIFS('[1]Appendix 1'!$F:$F,$A89,'[1]Appendix 1'!$A:$A,R$1)</f>
        <v>0</v>
      </c>
      <c r="S89" s="43">
        <f ca="1">COUNTIFS('[1]Appendix 1'!$F:$F,$A89,'[1]Appendix 1'!$A:$A,S$1)</f>
        <v>0</v>
      </c>
      <c r="T89" s="43">
        <f ca="1">COUNTIFS('[1]Appendix 1'!$F:$F,$A89,'[1]Appendix 1'!$A:$A,T$1)</f>
        <v>0</v>
      </c>
      <c r="U89" s="43">
        <f ca="1">COUNTIFS('[1]Appendix 1'!$F:$F,$A89,'[1]Appendix 1'!$A:$A,U$1)</f>
        <v>0</v>
      </c>
      <c r="V89" s="43">
        <f ca="1">COUNTIFS('[1]Appendix 1'!$F:$F,$A89,'[1]Appendix 1'!$A:$A,V$1)</f>
        <v>0</v>
      </c>
      <c r="W89" s="43">
        <f ca="1">COUNTIFS('[1]Appendix 1'!$F:$F,$A89,'[1]Appendix 1'!$A:$A,W$1)</f>
        <v>0</v>
      </c>
      <c r="X89" s="43">
        <f ca="1">COUNTIFS('[1]Appendix 1'!$F:$F,$A89,'[1]Appendix 1'!$A:$A,X$1)</f>
        <v>0</v>
      </c>
      <c r="Y89" s="43">
        <f ca="1">COUNTIFS('[1]Appendix 1'!$F:$F,$A89,'[1]Appendix 1'!$A:$A,Y$1)</f>
        <v>0</v>
      </c>
      <c r="Z89" s="43">
        <f ca="1">COUNTIFS('[1]Appendix 1'!$F:$F,$A89,'[1]Appendix 1'!$A:$A,Z$1)</f>
        <v>0</v>
      </c>
      <c r="AA89" s="43">
        <f ca="1">COUNTIFS('[1]Appendix 1'!$F:$F,$A89,'[1]Appendix 1'!$A:$A,AA$1)</f>
        <v>0</v>
      </c>
      <c r="AB89" s="43">
        <f ca="1">COUNTIFS('[1]Appendix 1'!$F:$F,$A89,'[1]Appendix 1'!$A:$A,AB$1)</f>
        <v>0</v>
      </c>
      <c r="AC89" s="43"/>
      <c r="AD89" s="43"/>
      <c r="AE89" s="43"/>
      <c r="AF89" s="43"/>
      <c r="AI89" s="43" t="e">
        <f t="shared" ca="1" si="1"/>
        <v>#NAME?</v>
      </c>
      <c r="AJ89" s="43" t="e">
        <f t="shared" ca="1" si="2"/>
        <v>#NAME?</v>
      </c>
      <c r="AK89" s="43" t="e">
        <f t="shared" ca="1" si="3"/>
        <v>#NAME?</v>
      </c>
      <c r="AL89" s="43">
        <v>2025</v>
      </c>
    </row>
    <row r="90" spans="1:48" x14ac:dyDescent="0.2">
      <c r="A90" s="43" t="str">
        <f ca="1">IFERROR(__xludf.DUMMYFUNCTION("""COMPUTED_VALUE"""),"TÜRKIYE")</f>
        <v>TÜRKIYE</v>
      </c>
      <c r="B90" s="43">
        <f t="shared" ca="1" si="0"/>
        <v>2</v>
      </c>
      <c r="C90" s="43">
        <f ca="1">COUNTIFS('[1]Appendix 1'!$F:$F,$A90,'[1]Appendix 1'!$A:$A,C$1)</f>
        <v>0</v>
      </c>
      <c r="D90" s="43">
        <f ca="1">COUNTIFS('[1]Appendix 1'!$F:$F,$A90,'[1]Appendix 1'!$A:$A,D$1)</f>
        <v>0</v>
      </c>
      <c r="E90" s="43">
        <f ca="1">COUNTIFS('[1]Appendix 1'!$F:$F,$A90,'[1]Appendix 1'!$A:$A,E$1)</f>
        <v>0</v>
      </c>
      <c r="F90" s="43">
        <f ca="1">COUNTIFS('[1]Appendix 1'!$F:$F,$A90,'[1]Appendix 1'!$A:$A,F$1)</f>
        <v>0</v>
      </c>
      <c r="G90" s="43">
        <f ca="1">COUNTIFS('[1]Appendix 1'!$F:$F,$A90,'[1]Appendix 1'!$A:$A,G$1)</f>
        <v>0</v>
      </c>
      <c r="H90" s="43">
        <f ca="1">COUNTIFS('[1]Appendix 1'!$F:$F,$A90,'[1]Appendix 1'!$A:$A,H$1)</f>
        <v>0</v>
      </c>
      <c r="I90" s="43">
        <f ca="1">COUNTIFS('[1]Appendix 1'!$F:$F,$A90,'[1]Appendix 1'!$A:$A,I$1)</f>
        <v>0</v>
      </c>
      <c r="J90" s="43">
        <f ca="1">COUNTIFS('[1]Appendix 1'!$F:$F,$A90,'[1]Appendix 1'!$A:$A,J$1)</f>
        <v>0</v>
      </c>
      <c r="K90" s="43">
        <f ca="1">COUNTIFS('[1]Appendix 1'!$F:$F,$A90,'[1]Appendix 1'!$A:$A,K$1)</f>
        <v>0</v>
      </c>
      <c r="L90" s="43">
        <f ca="1">COUNTIFS('[1]Appendix 1'!$F:$F,$A90,'[1]Appendix 1'!$A:$A,L$1)</f>
        <v>0</v>
      </c>
      <c r="M90" s="43">
        <f ca="1">COUNTIFS('[1]Appendix 1'!$F:$F,$A90,'[1]Appendix 1'!$A:$A,M$1)</f>
        <v>0</v>
      </c>
      <c r="N90" s="43">
        <f ca="1">COUNTIFS('[1]Appendix 1'!$F:$F,$A90,'[1]Appendix 1'!$A:$A,N$1)</f>
        <v>0</v>
      </c>
      <c r="O90" s="43">
        <f ca="1">COUNTIFS('[1]Appendix 1'!$F:$F,$A90,'[1]Appendix 1'!$A:$A,O$1)</f>
        <v>0</v>
      </c>
      <c r="P90" s="43">
        <f ca="1">COUNTIFS('[1]Appendix 1'!$F:$F,$A90,'[1]Appendix 1'!$A:$A,P$1)</f>
        <v>1</v>
      </c>
      <c r="Q90" s="43">
        <f ca="1">COUNTIFS('[1]Appendix 1'!$F:$F,$A90,'[1]Appendix 1'!$A:$A,Q$1)</f>
        <v>0</v>
      </c>
      <c r="R90" s="43">
        <f ca="1">COUNTIFS('[1]Appendix 1'!$F:$F,$A90,'[1]Appendix 1'!$A:$A,R$1)</f>
        <v>1</v>
      </c>
      <c r="S90" s="43">
        <f ca="1">COUNTIFS('[1]Appendix 1'!$F:$F,$A90,'[1]Appendix 1'!$A:$A,S$1)</f>
        <v>0</v>
      </c>
      <c r="T90" s="43">
        <f ca="1">COUNTIFS('[1]Appendix 1'!$F:$F,$A90,'[1]Appendix 1'!$A:$A,T$1)</f>
        <v>0</v>
      </c>
      <c r="U90" s="43">
        <f ca="1">COUNTIFS('[1]Appendix 1'!$F:$F,$A90,'[1]Appendix 1'!$A:$A,U$1)</f>
        <v>0</v>
      </c>
      <c r="V90" s="43">
        <f ca="1">COUNTIFS('[1]Appendix 1'!$F:$F,$A90,'[1]Appendix 1'!$A:$A,V$1)</f>
        <v>0</v>
      </c>
      <c r="W90" s="43">
        <f ca="1">COUNTIFS('[1]Appendix 1'!$F:$F,$A90,'[1]Appendix 1'!$A:$A,W$1)</f>
        <v>0</v>
      </c>
      <c r="X90" s="43">
        <f ca="1">COUNTIFS('[1]Appendix 1'!$F:$F,$A90,'[1]Appendix 1'!$A:$A,X$1)</f>
        <v>0</v>
      </c>
      <c r="Y90" s="43">
        <f ca="1">COUNTIFS('[1]Appendix 1'!$F:$F,$A90,'[1]Appendix 1'!$A:$A,Y$1)</f>
        <v>0</v>
      </c>
      <c r="Z90" s="43">
        <f ca="1">COUNTIFS('[1]Appendix 1'!$F:$F,$A90,'[1]Appendix 1'!$A:$A,Z$1)</f>
        <v>0</v>
      </c>
      <c r="AA90" s="43">
        <f ca="1">COUNTIFS('[1]Appendix 1'!$F:$F,$A90,'[1]Appendix 1'!$A:$A,AA$1)</f>
        <v>0</v>
      </c>
      <c r="AB90" s="43">
        <f ca="1">COUNTIFS('[1]Appendix 1'!$F:$F,$A90,'[1]Appendix 1'!$A:$A,AB$1)</f>
        <v>0</v>
      </c>
      <c r="AC90" s="43"/>
      <c r="AD90" s="43"/>
      <c r="AI90" s="43" t="e">
        <f t="shared" ca="1" si="1"/>
        <v>#NAME?</v>
      </c>
      <c r="AJ90" s="43" t="e">
        <f t="shared" ca="1" si="2"/>
        <v>#NAME?</v>
      </c>
      <c r="AK90" s="43" t="e">
        <f t="shared" ca="1" si="3"/>
        <v>#NAME?</v>
      </c>
      <c r="AL90" s="43">
        <v>2012</v>
      </c>
      <c r="AO90" s="43">
        <v>1</v>
      </c>
      <c r="AP90" s="43">
        <f t="shared" ref="AP90:AU90" ca="1" si="25">W90</f>
        <v>0</v>
      </c>
      <c r="AQ90" s="43">
        <f t="shared" ca="1" si="25"/>
        <v>0</v>
      </c>
      <c r="AR90" s="43">
        <f t="shared" ca="1" si="25"/>
        <v>0</v>
      </c>
      <c r="AS90" s="43">
        <f t="shared" ca="1" si="25"/>
        <v>0</v>
      </c>
      <c r="AT90" s="43">
        <f t="shared" ca="1" si="25"/>
        <v>0</v>
      </c>
      <c r="AU90" s="43">
        <f t="shared" ca="1" si="25"/>
        <v>0</v>
      </c>
    </row>
    <row r="91" spans="1:48" x14ac:dyDescent="0.2">
      <c r="A91" s="43" t="str">
        <f ca="1">IFERROR(__xludf.DUMMYFUNCTION("""COMPUTED_VALUE"""),"TURKS AND CAICOS ISLANDS")</f>
        <v>TURKS AND CAICOS ISLANDS</v>
      </c>
      <c r="B91" s="43">
        <f t="shared" ca="1" si="0"/>
        <v>1</v>
      </c>
      <c r="C91" s="43">
        <f ca="1">COUNTIFS('[1]Appendix 1'!$F:$F,$A91,'[1]Appendix 1'!$A:$A,C$1)</f>
        <v>0</v>
      </c>
      <c r="D91" s="43">
        <f ca="1">COUNTIFS('[1]Appendix 1'!$F:$F,$A91,'[1]Appendix 1'!$A:$A,D$1)</f>
        <v>0</v>
      </c>
      <c r="E91" s="43">
        <f ca="1">COUNTIFS('[1]Appendix 1'!$F:$F,$A91,'[1]Appendix 1'!$A:$A,E$1)</f>
        <v>0</v>
      </c>
      <c r="F91" s="43">
        <f ca="1">COUNTIFS('[1]Appendix 1'!$F:$F,$A91,'[1]Appendix 1'!$A:$A,F$1)</f>
        <v>0</v>
      </c>
      <c r="G91" s="43">
        <f ca="1">COUNTIFS('[1]Appendix 1'!$F:$F,$A91,'[1]Appendix 1'!$A:$A,G$1)</f>
        <v>0</v>
      </c>
      <c r="H91" s="43">
        <f ca="1">COUNTIFS('[1]Appendix 1'!$F:$F,$A91,'[1]Appendix 1'!$A:$A,H$1)</f>
        <v>0</v>
      </c>
      <c r="I91" s="43">
        <f ca="1">COUNTIFS('[1]Appendix 1'!$F:$F,$A91,'[1]Appendix 1'!$A:$A,I$1)</f>
        <v>0</v>
      </c>
      <c r="J91" s="43">
        <f ca="1">COUNTIFS('[1]Appendix 1'!$F:$F,$A91,'[1]Appendix 1'!$A:$A,J$1)</f>
        <v>0</v>
      </c>
      <c r="K91" s="43">
        <f ca="1">COUNTIFS('[1]Appendix 1'!$F:$F,$A91,'[1]Appendix 1'!$A:$A,K$1)</f>
        <v>0</v>
      </c>
      <c r="L91" s="43">
        <f ca="1">COUNTIFS('[1]Appendix 1'!$F:$F,$A91,'[1]Appendix 1'!$A:$A,L$1)</f>
        <v>1</v>
      </c>
      <c r="M91" s="43">
        <f ca="1">COUNTIFS('[1]Appendix 1'!$F:$F,$A91,'[1]Appendix 1'!$A:$A,M$1)</f>
        <v>0</v>
      </c>
      <c r="N91" s="43">
        <f ca="1">COUNTIFS('[1]Appendix 1'!$F:$F,$A91,'[1]Appendix 1'!$A:$A,N$1)</f>
        <v>0</v>
      </c>
      <c r="O91" s="43">
        <f ca="1">COUNTIFS('[1]Appendix 1'!$F:$F,$A91,'[1]Appendix 1'!$A:$A,O$1)</f>
        <v>0</v>
      </c>
      <c r="P91" s="43">
        <f ca="1">COUNTIFS('[1]Appendix 1'!$F:$F,$A91,'[1]Appendix 1'!$A:$A,P$1)</f>
        <v>0</v>
      </c>
      <c r="Q91" s="43">
        <f ca="1">COUNTIFS('[1]Appendix 1'!$F:$F,$A91,'[1]Appendix 1'!$A:$A,Q$1)</f>
        <v>0</v>
      </c>
      <c r="R91" s="43">
        <f ca="1">COUNTIFS('[1]Appendix 1'!$F:$F,$A91,'[1]Appendix 1'!$A:$A,R$1)</f>
        <v>0</v>
      </c>
      <c r="S91" s="43">
        <f ca="1">COUNTIFS('[1]Appendix 1'!$F:$F,$A91,'[1]Appendix 1'!$A:$A,S$1)</f>
        <v>0</v>
      </c>
      <c r="T91" s="43">
        <f ca="1">COUNTIFS('[1]Appendix 1'!$F:$F,$A91,'[1]Appendix 1'!$A:$A,T$1)</f>
        <v>0</v>
      </c>
      <c r="U91" s="43">
        <f ca="1">COUNTIFS('[1]Appendix 1'!$F:$F,$A91,'[1]Appendix 1'!$A:$A,U$1)</f>
        <v>0</v>
      </c>
      <c r="V91" s="43">
        <f ca="1">COUNTIFS('[1]Appendix 1'!$F:$F,$A91,'[1]Appendix 1'!$A:$A,V$1)</f>
        <v>0</v>
      </c>
      <c r="W91" s="43">
        <f ca="1">COUNTIFS('[1]Appendix 1'!$F:$F,$A91,'[1]Appendix 1'!$A:$A,W$1)</f>
        <v>0</v>
      </c>
      <c r="X91" s="43">
        <f ca="1">COUNTIFS('[1]Appendix 1'!$F:$F,$A91,'[1]Appendix 1'!$A:$A,X$1)</f>
        <v>0</v>
      </c>
      <c r="Y91" s="43">
        <f ca="1">COUNTIFS('[1]Appendix 1'!$F:$F,$A91,'[1]Appendix 1'!$A:$A,Y$1)</f>
        <v>0</v>
      </c>
      <c r="Z91" s="43">
        <f ca="1">COUNTIFS('[1]Appendix 1'!$F:$F,$A91,'[1]Appendix 1'!$A:$A,Z$1)</f>
        <v>0</v>
      </c>
      <c r="AA91" s="43">
        <f ca="1">COUNTIFS('[1]Appendix 1'!$F:$F,$A91,'[1]Appendix 1'!$A:$A,AA$1)</f>
        <v>0</v>
      </c>
      <c r="AB91" s="43">
        <f ca="1">COUNTIFS('[1]Appendix 1'!$F:$F,$A91,'[1]Appendix 1'!$A:$A,AB$1)</f>
        <v>0</v>
      </c>
      <c r="AC91" s="43"/>
      <c r="AD91" s="43"/>
      <c r="AI91" s="43" t="e">
        <f t="shared" ca="1" si="1"/>
        <v>#NAME?</v>
      </c>
      <c r="AJ91" s="43" t="e">
        <f t="shared" ca="1" si="2"/>
        <v>#NAME?</v>
      </c>
      <c r="AK91" s="43" t="e">
        <f t="shared" ca="1" si="3"/>
        <v>#NAME?</v>
      </c>
      <c r="AL91" s="43">
        <v>2025</v>
      </c>
    </row>
    <row r="92" spans="1:48" x14ac:dyDescent="0.2">
      <c r="A92" s="43" t="str">
        <f ca="1">IFERROR(__xludf.DUMMYFUNCTION("""COMPUTED_VALUE"""),"UGANDA")</f>
        <v>UGANDA</v>
      </c>
      <c r="B92" s="43">
        <f t="shared" ca="1" si="0"/>
        <v>5</v>
      </c>
      <c r="C92" s="43">
        <f ca="1">COUNTIFS('[1]Appendix 1'!$F:$F,$A92,'[1]Appendix 1'!$A:$A,C$1)</f>
        <v>0</v>
      </c>
      <c r="D92" s="43">
        <f ca="1">COUNTIFS('[1]Appendix 1'!$F:$F,$A92,'[1]Appendix 1'!$A:$A,D$1)</f>
        <v>0</v>
      </c>
      <c r="E92" s="43">
        <f ca="1">COUNTIFS('[1]Appendix 1'!$F:$F,$A92,'[1]Appendix 1'!$A:$A,E$1)</f>
        <v>0</v>
      </c>
      <c r="F92" s="43">
        <f ca="1">COUNTIFS('[1]Appendix 1'!$F:$F,$A92,'[1]Appendix 1'!$A:$A,F$1)</f>
        <v>0</v>
      </c>
      <c r="G92" s="43">
        <f ca="1">COUNTIFS('[1]Appendix 1'!$F:$F,$A92,'[1]Appendix 1'!$A:$A,G$1)</f>
        <v>0</v>
      </c>
      <c r="H92" s="43">
        <f ca="1">COUNTIFS('[1]Appendix 1'!$F:$F,$A92,'[1]Appendix 1'!$A:$A,H$1)</f>
        <v>2</v>
      </c>
      <c r="I92" s="43">
        <f ca="1">COUNTIFS('[1]Appendix 1'!$F:$F,$A92,'[1]Appendix 1'!$A:$A,I$1)</f>
        <v>0</v>
      </c>
      <c r="J92" s="43">
        <f ca="1">COUNTIFS('[1]Appendix 1'!$F:$F,$A92,'[1]Appendix 1'!$A:$A,J$1)</f>
        <v>0</v>
      </c>
      <c r="K92" s="43">
        <f ca="1">COUNTIFS('[1]Appendix 1'!$F:$F,$A92,'[1]Appendix 1'!$A:$A,K$1)</f>
        <v>0</v>
      </c>
      <c r="L92" s="43">
        <f ca="1">COUNTIFS('[1]Appendix 1'!$F:$F,$A92,'[1]Appendix 1'!$A:$A,L$1)</f>
        <v>0</v>
      </c>
      <c r="M92" s="43">
        <f ca="1">COUNTIFS('[1]Appendix 1'!$F:$F,$A92,'[1]Appendix 1'!$A:$A,M$1)</f>
        <v>1</v>
      </c>
      <c r="N92" s="43">
        <f ca="1">COUNTIFS('[1]Appendix 1'!$F:$F,$A92,'[1]Appendix 1'!$A:$A,N$1)</f>
        <v>0</v>
      </c>
      <c r="O92" s="43">
        <f ca="1">COUNTIFS('[1]Appendix 1'!$F:$F,$A92,'[1]Appendix 1'!$A:$A,O$1)</f>
        <v>1</v>
      </c>
      <c r="P92" s="43">
        <f ca="1">COUNTIFS('[1]Appendix 1'!$F:$F,$A92,'[1]Appendix 1'!$A:$A,P$1)</f>
        <v>0</v>
      </c>
      <c r="Q92" s="43">
        <f ca="1">COUNTIFS('[1]Appendix 1'!$F:$F,$A92,'[1]Appendix 1'!$A:$A,Q$1)</f>
        <v>0</v>
      </c>
      <c r="R92" s="43">
        <f ca="1">COUNTIFS('[1]Appendix 1'!$F:$F,$A92,'[1]Appendix 1'!$A:$A,R$1)</f>
        <v>0</v>
      </c>
      <c r="S92" s="43">
        <f ca="1">COUNTIFS('[1]Appendix 1'!$F:$F,$A92,'[1]Appendix 1'!$A:$A,S$1)</f>
        <v>0</v>
      </c>
      <c r="T92" s="43">
        <f ca="1">COUNTIFS('[1]Appendix 1'!$F:$F,$A92,'[1]Appendix 1'!$A:$A,T$1)</f>
        <v>0</v>
      </c>
      <c r="U92" s="43">
        <f ca="1">COUNTIFS('[1]Appendix 1'!$F:$F,$A92,'[1]Appendix 1'!$A:$A,U$1)</f>
        <v>0</v>
      </c>
      <c r="V92" s="43">
        <f ca="1">COUNTIFS('[1]Appendix 1'!$F:$F,$A92,'[1]Appendix 1'!$A:$A,V$1)</f>
        <v>0</v>
      </c>
      <c r="W92" s="43">
        <f ca="1">COUNTIFS('[1]Appendix 1'!$F:$F,$A92,'[1]Appendix 1'!$A:$A,W$1)</f>
        <v>0</v>
      </c>
      <c r="X92" s="43">
        <f ca="1">COUNTIFS('[1]Appendix 1'!$F:$F,$A92,'[1]Appendix 1'!$A:$A,X$1)</f>
        <v>1</v>
      </c>
      <c r="Y92" s="43">
        <f ca="1">COUNTIFS('[1]Appendix 1'!$F:$F,$A92,'[1]Appendix 1'!$A:$A,Y$1)</f>
        <v>0</v>
      </c>
      <c r="Z92" s="43">
        <f ca="1">COUNTIFS('[1]Appendix 1'!$F:$F,$A92,'[1]Appendix 1'!$A:$A,Z$1)</f>
        <v>0</v>
      </c>
      <c r="AA92" s="43">
        <f ca="1">COUNTIFS('[1]Appendix 1'!$F:$F,$A92,'[1]Appendix 1'!$A:$A,AA$1)</f>
        <v>0</v>
      </c>
      <c r="AB92" s="43">
        <f ca="1">COUNTIFS('[1]Appendix 1'!$F:$F,$A92,'[1]Appendix 1'!$A:$A,AB$1)</f>
        <v>0</v>
      </c>
      <c r="AC92" s="43"/>
      <c r="AD92" s="43"/>
      <c r="AE92" s="43"/>
      <c r="AF92" s="43"/>
      <c r="AI92" s="43" t="e">
        <f t="shared" ca="1" si="1"/>
        <v>#NAME?</v>
      </c>
      <c r="AJ92" s="43" t="e">
        <f t="shared" ca="1" si="2"/>
        <v>#NAME?</v>
      </c>
      <c r="AK92" s="43" t="e">
        <f t="shared" ca="1" si="3"/>
        <v>#NAME?</v>
      </c>
      <c r="AL92" s="43">
        <v>2020</v>
      </c>
    </row>
    <row r="93" spans="1:48" x14ac:dyDescent="0.2">
      <c r="A93" s="43" t="str">
        <f ca="1">IFERROR(__xludf.DUMMYFUNCTION("""COMPUTED_VALUE"""),"UKRAINE")</f>
        <v>UKRAINE</v>
      </c>
      <c r="B93" s="43">
        <f t="shared" ca="1" si="0"/>
        <v>4</v>
      </c>
      <c r="C93" s="43">
        <f ca="1">COUNTIFS('[1]Appendix 1'!$F:$F,$A93,'[1]Appendix 1'!$A:$A,C$1)</f>
        <v>0</v>
      </c>
      <c r="D93" s="43">
        <f ca="1">COUNTIFS('[1]Appendix 1'!$F:$F,$A93,'[1]Appendix 1'!$A:$A,D$1)</f>
        <v>0</v>
      </c>
      <c r="E93" s="43">
        <f ca="1">COUNTIFS('[1]Appendix 1'!$F:$F,$A93,'[1]Appendix 1'!$A:$A,E$1)</f>
        <v>0</v>
      </c>
      <c r="F93" s="43">
        <f ca="1">COUNTIFS('[1]Appendix 1'!$F:$F,$A93,'[1]Appendix 1'!$A:$A,F$1)</f>
        <v>0</v>
      </c>
      <c r="G93" s="43">
        <f ca="1">COUNTIFS('[1]Appendix 1'!$F:$F,$A93,'[1]Appendix 1'!$A:$A,G$1)</f>
        <v>0</v>
      </c>
      <c r="H93" s="43">
        <f ca="1">COUNTIFS('[1]Appendix 1'!$F:$F,$A93,'[1]Appendix 1'!$A:$A,H$1)</f>
        <v>0</v>
      </c>
      <c r="I93" s="43">
        <f ca="1">COUNTIFS('[1]Appendix 1'!$F:$F,$A93,'[1]Appendix 1'!$A:$A,I$1)</f>
        <v>0</v>
      </c>
      <c r="J93" s="43">
        <f ca="1">COUNTIFS('[1]Appendix 1'!$F:$F,$A93,'[1]Appendix 1'!$A:$A,J$1)</f>
        <v>0</v>
      </c>
      <c r="K93" s="43">
        <f ca="1">COUNTIFS('[1]Appendix 1'!$F:$F,$A93,'[1]Appendix 1'!$A:$A,K$1)</f>
        <v>0</v>
      </c>
      <c r="L93" s="43">
        <f ca="1">COUNTIFS('[1]Appendix 1'!$F:$F,$A93,'[1]Appendix 1'!$A:$A,L$1)</f>
        <v>0</v>
      </c>
      <c r="M93" s="43">
        <f ca="1">COUNTIFS('[1]Appendix 1'!$F:$F,$A93,'[1]Appendix 1'!$A:$A,M$1)</f>
        <v>0</v>
      </c>
      <c r="N93" s="43">
        <f ca="1">COUNTIFS('[1]Appendix 1'!$F:$F,$A93,'[1]Appendix 1'!$A:$A,N$1)</f>
        <v>0</v>
      </c>
      <c r="O93" s="43">
        <f ca="1">COUNTIFS('[1]Appendix 1'!$F:$F,$A93,'[1]Appendix 1'!$A:$A,O$1)</f>
        <v>1</v>
      </c>
      <c r="P93" s="43">
        <f ca="1">COUNTIFS('[1]Appendix 1'!$F:$F,$A93,'[1]Appendix 1'!$A:$A,P$1)</f>
        <v>0</v>
      </c>
      <c r="Q93" s="43">
        <f ca="1">COUNTIFS('[1]Appendix 1'!$F:$F,$A93,'[1]Appendix 1'!$A:$A,Q$1)</f>
        <v>0</v>
      </c>
      <c r="R93" s="43">
        <f ca="1">COUNTIFS('[1]Appendix 1'!$F:$F,$A93,'[1]Appendix 1'!$A:$A,R$1)</f>
        <v>0</v>
      </c>
      <c r="S93" s="43">
        <f ca="1">COUNTIFS('[1]Appendix 1'!$F:$F,$A93,'[1]Appendix 1'!$A:$A,S$1)</f>
        <v>0</v>
      </c>
      <c r="T93" s="43">
        <f ca="1">COUNTIFS('[1]Appendix 1'!$F:$F,$A93,'[1]Appendix 1'!$A:$A,T$1)</f>
        <v>0</v>
      </c>
      <c r="U93" s="43">
        <f ca="1">COUNTIFS('[1]Appendix 1'!$F:$F,$A93,'[1]Appendix 1'!$A:$A,U$1)</f>
        <v>0</v>
      </c>
      <c r="V93" s="43">
        <f ca="1">COUNTIFS('[1]Appendix 1'!$F:$F,$A93,'[1]Appendix 1'!$A:$A,V$1)</f>
        <v>2</v>
      </c>
      <c r="W93" s="43">
        <f ca="1">COUNTIFS('[1]Appendix 1'!$F:$F,$A93,'[1]Appendix 1'!$A:$A,W$1)</f>
        <v>1</v>
      </c>
      <c r="X93" s="43">
        <f ca="1">COUNTIFS('[1]Appendix 1'!$F:$F,$A93,'[1]Appendix 1'!$A:$A,X$1)</f>
        <v>0</v>
      </c>
      <c r="Y93" s="43">
        <f ca="1">COUNTIFS('[1]Appendix 1'!$F:$F,$A93,'[1]Appendix 1'!$A:$A,Y$1)</f>
        <v>0</v>
      </c>
      <c r="Z93" s="43">
        <f ca="1">COUNTIFS('[1]Appendix 1'!$F:$F,$A93,'[1]Appendix 1'!$A:$A,Z$1)</f>
        <v>0</v>
      </c>
      <c r="AA93" s="43">
        <f ca="1">COUNTIFS('[1]Appendix 1'!$F:$F,$A93,'[1]Appendix 1'!$A:$A,AA$1)</f>
        <v>0</v>
      </c>
      <c r="AB93" s="43">
        <f ca="1">COUNTIFS('[1]Appendix 1'!$F:$F,$A93,'[1]Appendix 1'!$A:$A,AB$1)</f>
        <v>0</v>
      </c>
      <c r="AC93" s="43"/>
      <c r="AD93" s="43"/>
      <c r="AE93" s="43"/>
      <c r="AI93" s="43" t="e">
        <f t="shared" ca="1" si="1"/>
        <v>#NAME?</v>
      </c>
      <c r="AJ93" s="43" t="e">
        <f t="shared" ca="1" si="2"/>
        <v>#NAME?</v>
      </c>
      <c r="AK93" s="43" t="e">
        <f t="shared" ca="1" si="3"/>
        <v>#NAME?</v>
      </c>
      <c r="AL93" s="43">
        <v>2011</v>
      </c>
      <c r="AO93" s="43">
        <v>1</v>
      </c>
      <c r="AP93" s="43">
        <f t="shared" ref="AP93:AU93" ca="1" si="26">W93</f>
        <v>1</v>
      </c>
      <c r="AQ93" s="43">
        <f t="shared" ca="1" si="26"/>
        <v>0</v>
      </c>
      <c r="AR93" s="43">
        <f t="shared" ca="1" si="26"/>
        <v>0</v>
      </c>
      <c r="AS93" s="43">
        <f t="shared" ca="1" si="26"/>
        <v>0</v>
      </c>
      <c r="AT93" s="43">
        <f t="shared" ca="1" si="26"/>
        <v>0</v>
      </c>
      <c r="AU93" s="43">
        <f t="shared" ca="1" si="26"/>
        <v>0</v>
      </c>
      <c r="AV93" s="43">
        <v>1</v>
      </c>
    </row>
    <row r="94" spans="1:48" x14ac:dyDescent="0.2">
      <c r="A94" s="43" t="str">
        <f ca="1">IFERROR(__xludf.DUMMYFUNCTION("""COMPUTED_VALUE"""),"UNITED ARAB EMIRATES")</f>
        <v>UNITED ARAB EMIRATES</v>
      </c>
      <c r="B94" s="43">
        <f t="shared" ca="1" si="0"/>
        <v>4</v>
      </c>
      <c r="C94" s="43">
        <f ca="1">COUNTIFS('[1]Appendix 1'!$F:$F,$A94,'[1]Appendix 1'!$A:$A,C$1)</f>
        <v>0</v>
      </c>
      <c r="D94" s="43">
        <f ca="1">COUNTIFS('[1]Appendix 1'!$F:$F,$A94,'[1]Appendix 1'!$A:$A,D$1)</f>
        <v>0</v>
      </c>
      <c r="E94" s="43">
        <f ca="1">COUNTIFS('[1]Appendix 1'!$F:$F,$A94,'[1]Appendix 1'!$A:$A,E$1)</f>
        <v>0</v>
      </c>
      <c r="F94" s="43">
        <f ca="1">COUNTIFS('[1]Appendix 1'!$F:$F,$A94,'[1]Appendix 1'!$A:$A,F$1)</f>
        <v>0</v>
      </c>
      <c r="G94" s="43">
        <f ca="1">COUNTIFS('[1]Appendix 1'!$F:$F,$A94,'[1]Appendix 1'!$A:$A,G$1)</f>
        <v>0</v>
      </c>
      <c r="H94" s="43">
        <f ca="1">COUNTIFS('[1]Appendix 1'!$F:$F,$A94,'[1]Appendix 1'!$A:$A,H$1)</f>
        <v>0</v>
      </c>
      <c r="I94" s="43">
        <f ca="1">COUNTIFS('[1]Appendix 1'!$F:$F,$A94,'[1]Appendix 1'!$A:$A,I$1)</f>
        <v>0</v>
      </c>
      <c r="J94" s="43">
        <f ca="1">COUNTIFS('[1]Appendix 1'!$F:$F,$A94,'[1]Appendix 1'!$A:$A,J$1)</f>
        <v>0</v>
      </c>
      <c r="K94" s="43">
        <f ca="1">COUNTIFS('[1]Appendix 1'!$F:$F,$A94,'[1]Appendix 1'!$A:$A,K$1)</f>
        <v>0</v>
      </c>
      <c r="L94" s="43">
        <f ca="1">COUNTIFS('[1]Appendix 1'!$F:$F,$A94,'[1]Appendix 1'!$A:$A,L$1)</f>
        <v>0</v>
      </c>
      <c r="M94" s="43">
        <f ca="1">COUNTIFS('[1]Appendix 1'!$F:$F,$A94,'[1]Appendix 1'!$A:$A,M$1)</f>
        <v>0</v>
      </c>
      <c r="N94" s="43">
        <f ca="1">COUNTIFS('[1]Appendix 1'!$F:$F,$A94,'[1]Appendix 1'!$A:$A,N$1)</f>
        <v>0</v>
      </c>
      <c r="O94" s="43">
        <f ca="1">COUNTIFS('[1]Appendix 1'!$F:$F,$A94,'[1]Appendix 1'!$A:$A,O$1)</f>
        <v>0</v>
      </c>
      <c r="P94" s="43">
        <f ca="1">COUNTIFS('[1]Appendix 1'!$F:$F,$A94,'[1]Appendix 1'!$A:$A,P$1)</f>
        <v>0</v>
      </c>
      <c r="Q94" s="43">
        <f ca="1">COUNTIFS('[1]Appendix 1'!$F:$F,$A94,'[1]Appendix 1'!$A:$A,Q$1)</f>
        <v>1</v>
      </c>
      <c r="R94" s="43">
        <f ca="1">COUNTIFS('[1]Appendix 1'!$F:$F,$A94,'[1]Appendix 1'!$A:$A,R$1)</f>
        <v>0</v>
      </c>
      <c r="S94" s="43">
        <f ca="1">COUNTIFS('[1]Appendix 1'!$F:$F,$A94,'[1]Appendix 1'!$A:$A,S$1)</f>
        <v>0</v>
      </c>
      <c r="T94" s="43">
        <f ca="1">COUNTIFS('[1]Appendix 1'!$F:$F,$A94,'[1]Appendix 1'!$A:$A,T$1)</f>
        <v>0</v>
      </c>
      <c r="U94" s="43">
        <f ca="1">COUNTIFS('[1]Appendix 1'!$F:$F,$A94,'[1]Appendix 1'!$A:$A,U$1)</f>
        <v>0</v>
      </c>
      <c r="V94" s="43">
        <f ca="1">COUNTIFS('[1]Appendix 1'!$F:$F,$A94,'[1]Appendix 1'!$A:$A,V$1)</f>
        <v>0</v>
      </c>
      <c r="W94" s="43">
        <f ca="1">COUNTIFS('[1]Appendix 1'!$F:$F,$A94,'[1]Appendix 1'!$A:$A,W$1)</f>
        <v>0</v>
      </c>
      <c r="X94" s="43">
        <f ca="1">COUNTIFS('[1]Appendix 1'!$F:$F,$A94,'[1]Appendix 1'!$A:$A,X$1)</f>
        <v>0</v>
      </c>
      <c r="Y94" s="43">
        <f ca="1">COUNTIFS('[1]Appendix 1'!$F:$F,$A94,'[1]Appendix 1'!$A:$A,Y$1)</f>
        <v>0</v>
      </c>
      <c r="Z94" s="43">
        <f ca="1">COUNTIFS('[1]Appendix 1'!$F:$F,$A94,'[1]Appendix 1'!$A:$A,Z$1)</f>
        <v>0</v>
      </c>
      <c r="AA94" s="43">
        <f ca="1">COUNTIFS('[1]Appendix 1'!$F:$F,$A94,'[1]Appendix 1'!$A:$A,AA$1)</f>
        <v>0</v>
      </c>
      <c r="AB94" s="43">
        <f ca="1">COUNTIFS('[1]Appendix 1'!$F:$F,$A94,'[1]Appendix 1'!$A:$A,AB$1)</f>
        <v>3</v>
      </c>
      <c r="AC94" s="43"/>
      <c r="AD94" s="43"/>
      <c r="AI94" s="43" t="e">
        <f t="shared" ca="1" si="1"/>
        <v>#NAME?</v>
      </c>
      <c r="AJ94" s="43" t="e">
        <f t="shared" ca="1" si="2"/>
        <v>#NAME?</v>
      </c>
      <c r="AK94" s="43" t="e">
        <f t="shared" ca="1" si="3"/>
        <v>#NAME?</v>
      </c>
      <c r="AL94" s="43">
        <v>2013</v>
      </c>
    </row>
    <row r="95" spans="1:48" x14ac:dyDescent="0.2">
      <c r="A95" s="43" t="str">
        <f ca="1">IFERROR(__xludf.DUMMYFUNCTION("""COMPUTED_VALUE"""),"UNITED KINGDOM")</f>
        <v>UNITED KINGDOM</v>
      </c>
      <c r="B95" s="43">
        <f t="shared" ca="1" si="0"/>
        <v>20</v>
      </c>
      <c r="C95" s="43">
        <f ca="1">COUNTIFS('[1]Appendix 1'!$F:$F,$A95,'[1]Appendix 1'!$A:$A,C$1)</f>
        <v>1</v>
      </c>
      <c r="D95" s="43">
        <f ca="1">COUNTIFS('[1]Appendix 1'!$F:$F,$A95,'[1]Appendix 1'!$A:$A,D$1)</f>
        <v>11</v>
      </c>
      <c r="E95" s="43">
        <f ca="1">COUNTIFS('[1]Appendix 1'!$F:$F,$A95,'[1]Appendix 1'!$A:$A,E$1)</f>
        <v>0</v>
      </c>
      <c r="F95" s="43">
        <f ca="1">COUNTIFS('[1]Appendix 1'!$F:$F,$A95,'[1]Appendix 1'!$A:$A,F$1)</f>
        <v>0</v>
      </c>
      <c r="G95" s="43">
        <f ca="1">COUNTIFS('[1]Appendix 1'!$F:$F,$A95,'[1]Appendix 1'!$A:$A,G$1)</f>
        <v>0</v>
      </c>
      <c r="H95" s="43">
        <f ca="1">COUNTIFS('[1]Appendix 1'!$F:$F,$A95,'[1]Appendix 1'!$A:$A,H$1)</f>
        <v>0</v>
      </c>
      <c r="I95" s="43">
        <f ca="1">COUNTIFS('[1]Appendix 1'!$F:$F,$A95,'[1]Appendix 1'!$A:$A,I$1)</f>
        <v>0</v>
      </c>
      <c r="J95" s="43">
        <f ca="1">COUNTIFS('[1]Appendix 1'!$F:$F,$A95,'[1]Appendix 1'!$A:$A,J$1)</f>
        <v>2</v>
      </c>
      <c r="K95" s="43">
        <f ca="1">COUNTIFS('[1]Appendix 1'!$F:$F,$A95,'[1]Appendix 1'!$A:$A,K$1)</f>
        <v>2</v>
      </c>
      <c r="L95" s="43">
        <f ca="1">COUNTIFS('[1]Appendix 1'!$F:$F,$A95,'[1]Appendix 1'!$A:$A,L$1)</f>
        <v>1</v>
      </c>
      <c r="M95" s="43">
        <f ca="1">COUNTIFS('[1]Appendix 1'!$F:$F,$A95,'[1]Appendix 1'!$A:$A,M$1)</f>
        <v>1</v>
      </c>
      <c r="N95" s="43">
        <f ca="1">COUNTIFS('[1]Appendix 1'!$F:$F,$A95,'[1]Appendix 1'!$A:$A,N$1)</f>
        <v>0</v>
      </c>
      <c r="O95" s="43">
        <f ca="1">COUNTIFS('[1]Appendix 1'!$F:$F,$A95,'[1]Appendix 1'!$A:$A,O$1)</f>
        <v>0</v>
      </c>
      <c r="P95" s="43">
        <f ca="1">COUNTIFS('[1]Appendix 1'!$F:$F,$A95,'[1]Appendix 1'!$A:$A,P$1)</f>
        <v>1</v>
      </c>
      <c r="Q95" s="43">
        <f ca="1">COUNTIFS('[1]Appendix 1'!$F:$F,$A95,'[1]Appendix 1'!$A:$A,Q$1)</f>
        <v>0</v>
      </c>
      <c r="R95" s="43">
        <f ca="1">COUNTIFS('[1]Appendix 1'!$F:$F,$A95,'[1]Appendix 1'!$A:$A,R$1)</f>
        <v>0</v>
      </c>
      <c r="S95" s="43">
        <f ca="1">COUNTIFS('[1]Appendix 1'!$F:$F,$A95,'[1]Appendix 1'!$A:$A,S$1)</f>
        <v>0</v>
      </c>
      <c r="T95" s="43">
        <f ca="1">COUNTIFS('[1]Appendix 1'!$F:$F,$A95,'[1]Appendix 1'!$A:$A,T$1)</f>
        <v>0</v>
      </c>
      <c r="U95" s="43">
        <f ca="1">COUNTIFS('[1]Appendix 1'!$F:$F,$A95,'[1]Appendix 1'!$A:$A,U$1)</f>
        <v>0</v>
      </c>
      <c r="V95" s="43">
        <f ca="1">COUNTIFS('[1]Appendix 1'!$F:$F,$A95,'[1]Appendix 1'!$A:$A,V$1)</f>
        <v>0</v>
      </c>
      <c r="W95" s="43">
        <f ca="1">COUNTIFS('[1]Appendix 1'!$F:$F,$A95,'[1]Appendix 1'!$A:$A,W$1)</f>
        <v>1</v>
      </c>
      <c r="X95" s="43">
        <f ca="1">COUNTIFS('[1]Appendix 1'!$F:$F,$A95,'[1]Appendix 1'!$A:$A,X$1)</f>
        <v>0</v>
      </c>
      <c r="Y95" s="43">
        <f ca="1">COUNTIFS('[1]Appendix 1'!$F:$F,$A95,'[1]Appendix 1'!$A:$A,Y$1)</f>
        <v>0</v>
      </c>
      <c r="Z95" s="43">
        <f ca="1">COUNTIFS('[1]Appendix 1'!$F:$F,$A95,'[1]Appendix 1'!$A:$A,Z$1)</f>
        <v>0</v>
      </c>
      <c r="AA95" s="43">
        <f ca="1">COUNTIFS('[1]Appendix 1'!$F:$F,$A95,'[1]Appendix 1'!$A:$A,AA$1)</f>
        <v>0</v>
      </c>
      <c r="AB95" s="43">
        <f ca="1">COUNTIFS('[1]Appendix 1'!$F:$F,$A95,'[1]Appendix 1'!$A:$A,AB$1)</f>
        <v>0</v>
      </c>
      <c r="AC95" s="43"/>
      <c r="AD95" s="43"/>
      <c r="AE95" s="43"/>
      <c r="AF95" s="43"/>
      <c r="AI95" s="43" t="e">
        <f t="shared" ca="1" si="1"/>
        <v>#NAME?</v>
      </c>
      <c r="AJ95" s="43" t="e">
        <f t="shared" ca="1" si="2"/>
        <v>#NAME?</v>
      </c>
      <c r="AK95" s="43" t="e">
        <f t="shared" ca="1" si="3"/>
        <v>#NAME?</v>
      </c>
      <c r="AL95" s="43">
        <v>2019</v>
      </c>
      <c r="AO95" s="43">
        <v>1</v>
      </c>
      <c r="AP95" s="43">
        <f t="shared" ref="AP95:AU95" ca="1" si="27">W95</f>
        <v>1</v>
      </c>
      <c r="AQ95" s="43">
        <f t="shared" ca="1" si="27"/>
        <v>0</v>
      </c>
      <c r="AR95" s="43">
        <f t="shared" ca="1" si="27"/>
        <v>0</v>
      </c>
      <c r="AS95" s="43">
        <f t="shared" ca="1" si="27"/>
        <v>0</v>
      </c>
      <c r="AT95" s="43">
        <f t="shared" ca="1" si="27"/>
        <v>0</v>
      </c>
      <c r="AU95" s="43">
        <f t="shared" ca="1" si="27"/>
        <v>0</v>
      </c>
      <c r="AV95" s="43">
        <v>1</v>
      </c>
    </row>
    <row r="96" spans="1:48" x14ac:dyDescent="0.2">
      <c r="A96" s="43" t="str">
        <f ca="1">IFERROR(__xludf.DUMMYFUNCTION("""COMPUTED_VALUE"""),"VENEZUELA")</f>
        <v>VENEZUELA</v>
      </c>
      <c r="B96" s="43">
        <f t="shared" ca="1" si="0"/>
        <v>1</v>
      </c>
      <c r="C96" s="43">
        <f ca="1">COUNTIFS('[1]Appendix 1'!$F:$F,$A96,'[1]Appendix 1'!$A:$A,C$1)</f>
        <v>0</v>
      </c>
      <c r="D96" s="43">
        <f ca="1">COUNTIFS('[1]Appendix 1'!$F:$F,$A96,'[1]Appendix 1'!$A:$A,D$1)</f>
        <v>0</v>
      </c>
      <c r="E96" s="43">
        <f ca="1">COUNTIFS('[1]Appendix 1'!$F:$F,$A96,'[1]Appendix 1'!$A:$A,E$1)</f>
        <v>0</v>
      </c>
      <c r="F96" s="43">
        <f ca="1">COUNTIFS('[1]Appendix 1'!$F:$F,$A96,'[1]Appendix 1'!$A:$A,F$1)</f>
        <v>0</v>
      </c>
      <c r="G96" s="43">
        <f ca="1">COUNTIFS('[1]Appendix 1'!$F:$F,$A96,'[1]Appendix 1'!$A:$A,G$1)</f>
        <v>0</v>
      </c>
      <c r="H96" s="43">
        <f ca="1">COUNTIFS('[1]Appendix 1'!$F:$F,$A96,'[1]Appendix 1'!$A:$A,H$1)</f>
        <v>0</v>
      </c>
      <c r="I96" s="43">
        <f ca="1">COUNTIFS('[1]Appendix 1'!$F:$F,$A96,'[1]Appendix 1'!$A:$A,I$1)</f>
        <v>0</v>
      </c>
      <c r="J96" s="43">
        <f ca="1">COUNTIFS('[1]Appendix 1'!$F:$F,$A96,'[1]Appendix 1'!$A:$A,J$1)</f>
        <v>0</v>
      </c>
      <c r="K96" s="43">
        <f ca="1">COUNTIFS('[1]Appendix 1'!$F:$F,$A96,'[1]Appendix 1'!$A:$A,K$1)</f>
        <v>0</v>
      </c>
      <c r="L96" s="43">
        <f ca="1">COUNTIFS('[1]Appendix 1'!$F:$F,$A96,'[1]Appendix 1'!$A:$A,L$1)</f>
        <v>0</v>
      </c>
      <c r="M96" s="43">
        <f ca="1">COUNTIFS('[1]Appendix 1'!$F:$F,$A96,'[1]Appendix 1'!$A:$A,M$1)</f>
        <v>1</v>
      </c>
      <c r="N96" s="43">
        <f ca="1">COUNTIFS('[1]Appendix 1'!$F:$F,$A96,'[1]Appendix 1'!$A:$A,N$1)</f>
        <v>0</v>
      </c>
      <c r="O96" s="43">
        <f ca="1">COUNTIFS('[1]Appendix 1'!$F:$F,$A96,'[1]Appendix 1'!$A:$A,O$1)</f>
        <v>0</v>
      </c>
      <c r="P96" s="43">
        <f ca="1">COUNTIFS('[1]Appendix 1'!$F:$F,$A96,'[1]Appendix 1'!$A:$A,P$1)</f>
        <v>0</v>
      </c>
      <c r="Q96" s="43">
        <f ca="1">COUNTIFS('[1]Appendix 1'!$F:$F,$A96,'[1]Appendix 1'!$A:$A,Q$1)</f>
        <v>0</v>
      </c>
      <c r="R96" s="43">
        <f ca="1">COUNTIFS('[1]Appendix 1'!$F:$F,$A96,'[1]Appendix 1'!$A:$A,R$1)</f>
        <v>0</v>
      </c>
      <c r="S96" s="43">
        <f ca="1">COUNTIFS('[1]Appendix 1'!$F:$F,$A96,'[1]Appendix 1'!$A:$A,S$1)</f>
        <v>0</v>
      </c>
      <c r="T96" s="43">
        <f ca="1">COUNTIFS('[1]Appendix 1'!$F:$F,$A96,'[1]Appendix 1'!$A:$A,T$1)</f>
        <v>0</v>
      </c>
      <c r="U96" s="43">
        <f ca="1">COUNTIFS('[1]Appendix 1'!$F:$F,$A96,'[1]Appendix 1'!$A:$A,U$1)</f>
        <v>0</v>
      </c>
      <c r="V96" s="43">
        <f ca="1">COUNTIFS('[1]Appendix 1'!$F:$F,$A96,'[1]Appendix 1'!$A:$A,V$1)</f>
        <v>0</v>
      </c>
      <c r="W96" s="43">
        <f ca="1">COUNTIFS('[1]Appendix 1'!$F:$F,$A96,'[1]Appendix 1'!$A:$A,W$1)</f>
        <v>0</v>
      </c>
      <c r="X96" s="43">
        <f ca="1">COUNTIFS('[1]Appendix 1'!$F:$F,$A96,'[1]Appendix 1'!$A:$A,X$1)</f>
        <v>0</v>
      </c>
      <c r="Y96" s="43">
        <f ca="1">COUNTIFS('[1]Appendix 1'!$F:$F,$A96,'[1]Appendix 1'!$A:$A,Y$1)</f>
        <v>0</v>
      </c>
      <c r="Z96" s="43">
        <f ca="1">COUNTIFS('[1]Appendix 1'!$F:$F,$A96,'[1]Appendix 1'!$A:$A,Z$1)</f>
        <v>0</v>
      </c>
      <c r="AA96" s="43">
        <f ca="1">COUNTIFS('[1]Appendix 1'!$F:$F,$A96,'[1]Appendix 1'!$A:$A,AA$1)</f>
        <v>0</v>
      </c>
      <c r="AB96" s="43">
        <f ca="1">COUNTIFS('[1]Appendix 1'!$F:$F,$A96,'[1]Appendix 1'!$A:$A,AB$1)</f>
        <v>0</v>
      </c>
      <c r="AC96" s="43"/>
      <c r="AD96" s="43"/>
      <c r="AI96" s="43" t="e">
        <f t="shared" ca="1" si="1"/>
        <v>#NAME?</v>
      </c>
      <c r="AJ96" s="43" t="e">
        <f t="shared" ca="1" si="2"/>
        <v>#NAME?</v>
      </c>
      <c r="AK96" s="43" t="e">
        <f t="shared" ca="1" si="3"/>
        <v>#NAME?</v>
      </c>
      <c r="AL96" s="43">
        <v>2025</v>
      </c>
    </row>
    <row r="97" spans="1:48" x14ac:dyDescent="0.2">
      <c r="A97" s="43" t="str">
        <f ca="1">IFERROR(__xludf.DUMMYFUNCTION("""COMPUTED_VALUE"""),"ZAMBIA")</f>
        <v>ZAMBIA</v>
      </c>
      <c r="B97" s="43">
        <f t="shared" ca="1" si="0"/>
        <v>3</v>
      </c>
      <c r="C97" s="43">
        <f ca="1">COUNTIFS('[1]Appendix 1'!$F:$F,$A97,'[1]Appendix 1'!$A:$A,C$1)</f>
        <v>0</v>
      </c>
      <c r="D97" s="43">
        <f ca="1">COUNTIFS('[1]Appendix 1'!$F:$F,$A97,'[1]Appendix 1'!$A:$A,D$1)</f>
        <v>0</v>
      </c>
      <c r="E97" s="43">
        <f ca="1">COUNTIFS('[1]Appendix 1'!$F:$F,$A97,'[1]Appendix 1'!$A:$A,E$1)</f>
        <v>0</v>
      </c>
      <c r="F97" s="43">
        <f ca="1">COUNTIFS('[1]Appendix 1'!$F:$F,$A97,'[1]Appendix 1'!$A:$A,F$1)</f>
        <v>0</v>
      </c>
      <c r="G97" s="43">
        <f ca="1">COUNTIFS('[1]Appendix 1'!$F:$F,$A97,'[1]Appendix 1'!$A:$A,G$1)</f>
        <v>0</v>
      </c>
      <c r="H97" s="43">
        <f ca="1">COUNTIFS('[1]Appendix 1'!$F:$F,$A97,'[1]Appendix 1'!$A:$A,H$1)</f>
        <v>0</v>
      </c>
      <c r="I97" s="43">
        <f ca="1">COUNTIFS('[1]Appendix 1'!$F:$F,$A97,'[1]Appendix 1'!$A:$A,I$1)</f>
        <v>0</v>
      </c>
      <c r="J97" s="43">
        <f ca="1">COUNTIFS('[1]Appendix 1'!$F:$F,$A97,'[1]Appendix 1'!$A:$A,J$1)</f>
        <v>0</v>
      </c>
      <c r="K97" s="43">
        <f ca="1">COUNTIFS('[1]Appendix 1'!$F:$F,$A97,'[1]Appendix 1'!$A:$A,K$1)</f>
        <v>0</v>
      </c>
      <c r="L97" s="43">
        <f ca="1">COUNTIFS('[1]Appendix 1'!$F:$F,$A97,'[1]Appendix 1'!$A:$A,L$1)</f>
        <v>0</v>
      </c>
      <c r="M97" s="43">
        <f ca="1">COUNTIFS('[1]Appendix 1'!$F:$F,$A97,'[1]Appendix 1'!$A:$A,M$1)</f>
        <v>0</v>
      </c>
      <c r="N97" s="43">
        <f ca="1">COUNTIFS('[1]Appendix 1'!$F:$F,$A97,'[1]Appendix 1'!$A:$A,N$1)</f>
        <v>0</v>
      </c>
      <c r="O97" s="43">
        <f ca="1">COUNTIFS('[1]Appendix 1'!$F:$F,$A97,'[1]Appendix 1'!$A:$A,O$1)</f>
        <v>0</v>
      </c>
      <c r="P97" s="43">
        <f ca="1">COUNTIFS('[1]Appendix 1'!$F:$F,$A97,'[1]Appendix 1'!$A:$A,P$1)</f>
        <v>0</v>
      </c>
      <c r="Q97" s="43">
        <f ca="1">COUNTIFS('[1]Appendix 1'!$F:$F,$A97,'[1]Appendix 1'!$A:$A,Q$1)</f>
        <v>0</v>
      </c>
      <c r="R97" s="43">
        <f ca="1">COUNTIFS('[1]Appendix 1'!$F:$F,$A97,'[1]Appendix 1'!$A:$A,R$1)</f>
        <v>0</v>
      </c>
      <c r="S97" s="43">
        <f ca="1">COUNTIFS('[1]Appendix 1'!$F:$F,$A97,'[1]Appendix 1'!$A:$A,S$1)</f>
        <v>0</v>
      </c>
      <c r="T97" s="43">
        <f ca="1">COUNTIFS('[1]Appendix 1'!$F:$F,$A97,'[1]Appendix 1'!$A:$A,T$1)</f>
        <v>0</v>
      </c>
      <c r="U97" s="43">
        <f ca="1">COUNTIFS('[1]Appendix 1'!$F:$F,$A97,'[1]Appendix 1'!$A:$A,U$1)</f>
        <v>2</v>
      </c>
      <c r="V97" s="43">
        <f ca="1">COUNTIFS('[1]Appendix 1'!$F:$F,$A97,'[1]Appendix 1'!$A:$A,V$1)</f>
        <v>0</v>
      </c>
      <c r="W97" s="43">
        <f ca="1">COUNTIFS('[1]Appendix 1'!$F:$F,$A97,'[1]Appendix 1'!$A:$A,W$1)</f>
        <v>1</v>
      </c>
      <c r="X97" s="43">
        <f ca="1">COUNTIFS('[1]Appendix 1'!$F:$F,$A97,'[1]Appendix 1'!$A:$A,X$1)</f>
        <v>0</v>
      </c>
      <c r="Y97" s="43">
        <f ca="1">COUNTIFS('[1]Appendix 1'!$F:$F,$A97,'[1]Appendix 1'!$A:$A,Y$1)</f>
        <v>0</v>
      </c>
      <c r="Z97" s="43">
        <f ca="1">COUNTIFS('[1]Appendix 1'!$F:$F,$A97,'[1]Appendix 1'!$A:$A,Z$1)</f>
        <v>0</v>
      </c>
      <c r="AA97" s="43">
        <f ca="1">COUNTIFS('[1]Appendix 1'!$F:$F,$A97,'[1]Appendix 1'!$A:$A,AA$1)</f>
        <v>0</v>
      </c>
      <c r="AB97" s="43">
        <f ca="1">COUNTIFS('[1]Appendix 1'!$F:$F,$A97,'[1]Appendix 1'!$A:$A,AB$1)</f>
        <v>0</v>
      </c>
      <c r="AC97" s="43"/>
      <c r="AD97" s="43"/>
      <c r="AI97" s="43" t="e">
        <f t="shared" ca="1" si="1"/>
        <v>#NAME?</v>
      </c>
      <c r="AJ97" s="43" t="e">
        <f t="shared" ca="1" si="2"/>
        <v>#NAME?</v>
      </c>
      <c r="AK97" s="43" t="e">
        <f t="shared" ca="1" si="3"/>
        <v>#NAME?</v>
      </c>
      <c r="AL97" s="43">
        <v>2017</v>
      </c>
    </row>
    <row r="98" spans="1:48" x14ac:dyDescent="0.2">
      <c r="A98" s="43" t="str">
        <f ca="1">IFERROR(__xludf.DUMMYFUNCTION("""COMPUTED_VALUE"""),"ZIMBABWE")</f>
        <v>ZIMBABWE</v>
      </c>
      <c r="B98" s="43">
        <f t="shared" ca="1" si="0"/>
        <v>21</v>
      </c>
      <c r="C98" s="43">
        <f ca="1">COUNTIFS('[1]Appendix 1'!$F:$F,$A98,'[1]Appendix 1'!$A:$A,C$1)</f>
        <v>0</v>
      </c>
      <c r="D98" s="43">
        <f ca="1">COUNTIFS('[1]Appendix 1'!$F:$F,$A98,'[1]Appendix 1'!$A:$A,D$1)</f>
        <v>0</v>
      </c>
      <c r="E98" s="43">
        <f ca="1">COUNTIFS('[1]Appendix 1'!$F:$F,$A98,'[1]Appendix 1'!$A:$A,E$1)</f>
        <v>0</v>
      </c>
      <c r="F98" s="43">
        <f ca="1">COUNTIFS('[1]Appendix 1'!$F:$F,$A98,'[1]Appendix 1'!$A:$A,F$1)</f>
        <v>0</v>
      </c>
      <c r="G98" s="43">
        <f ca="1">COUNTIFS('[1]Appendix 1'!$F:$F,$A98,'[1]Appendix 1'!$A:$A,G$1)</f>
        <v>0</v>
      </c>
      <c r="H98" s="43">
        <f ca="1">COUNTIFS('[1]Appendix 1'!$F:$F,$A98,'[1]Appendix 1'!$A:$A,H$1)</f>
        <v>0</v>
      </c>
      <c r="I98" s="43">
        <f ca="1">COUNTIFS('[1]Appendix 1'!$F:$F,$A98,'[1]Appendix 1'!$A:$A,I$1)</f>
        <v>0</v>
      </c>
      <c r="J98" s="43">
        <f ca="1">COUNTIFS('[1]Appendix 1'!$F:$F,$A98,'[1]Appendix 1'!$A:$A,J$1)</f>
        <v>0</v>
      </c>
      <c r="K98" s="43">
        <f ca="1">COUNTIFS('[1]Appendix 1'!$F:$F,$A98,'[1]Appendix 1'!$A:$A,K$1)</f>
        <v>0</v>
      </c>
      <c r="L98" s="43">
        <f ca="1">COUNTIFS('[1]Appendix 1'!$F:$F,$A98,'[1]Appendix 1'!$A:$A,L$1)</f>
        <v>0</v>
      </c>
      <c r="M98" s="43">
        <f ca="1">COUNTIFS('[1]Appendix 1'!$F:$F,$A98,'[1]Appendix 1'!$A:$A,M$1)</f>
        <v>8</v>
      </c>
      <c r="N98" s="43">
        <f ca="1">COUNTIFS('[1]Appendix 1'!$F:$F,$A98,'[1]Appendix 1'!$A:$A,N$1)</f>
        <v>0</v>
      </c>
      <c r="O98" s="43">
        <f ca="1">COUNTIFS('[1]Appendix 1'!$F:$F,$A98,'[1]Appendix 1'!$A:$A,O$1)</f>
        <v>1</v>
      </c>
      <c r="P98" s="43">
        <f ca="1">COUNTIFS('[1]Appendix 1'!$F:$F,$A98,'[1]Appendix 1'!$A:$A,P$1)</f>
        <v>1</v>
      </c>
      <c r="Q98" s="43">
        <f ca="1">COUNTIFS('[1]Appendix 1'!$F:$F,$A98,'[1]Appendix 1'!$A:$A,Q$1)</f>
        <v>4</v>
      </c>
      <c r="R98" s="43">
        <f ca="1">COUNTIFS('[1]Appendix 1'!$F:$F,$A98,'[1]Appendix 1'!$A:$A,R$1)</f>
        <v>1</v>
      </c>
      <c r="S98" s="43">
        <f ca="1">COUNTIFS('[1]Appendix 1'!$F:$F,$A98,'[1]Appendix 1'!$A:$A,S$1)</f>
        <v>6</v>
      </c>
      <c r="T98" s="43">
        <f ca="1">COUNTIFS('[1]Appendix 1'!$F:$F,$A98,'[1]Appendix 1'!$A:$A,T$1)</f>
        <v>0</v>
      </c>
      <c r="U98" s="43">
        <f ca="1">COUNTIFS('[1]Appendix 1'!$F:$F,$A98,'[1]Appendix 1'!$A:$A,U$1)</f>
        <v>0</v>
      </c>
      <c r="V98" s="43">
        <f ca="1">COUNTIFS('[1]Appendix 1'!$F:$F,$A98,'[1]Appendix 1'!$A:$A,V$1)</f>
        <v>0</v>
      </c>
      <c r="W98" s="43">
        <f ca="1">COUNTIFS('[1]Appendix 1'!$F:$F,$A98,'[1]Appendix 1'!$A:$A,W$1)</f>
        <v>0</v>
      </c>
      <c r="X98" s="43">
        <f ca="1">COUNTIFS('[1]Appendix 1'!$F:$F,$A98,'[1]Appendix 1'!$A:$A,X$1)</f>
        <v>0</v>
      </c>
      <c r="Y98" s="43">
        <f ca="1">COUNTIFS('[1]Appendix 1'!$F:$F,$A98,'[1]Appendix 1'!$A:$A,Y$1)</f>
        <v>0</v>
      </c>
      <c r="Z98" s="43">
        <f ca="1">COUNTIFS('[1]Appendix 1'!$F:$F,$A98,'[1]Appendix 1'!$A:$A,Z$1)</f>
        <v>0</v>
      </c>
      <c r="AA98" s="43">
        <f ca="1">COUNTIFS('[1]Appendix 1'!$F:$F,$A98,'[1]Appendix 1'!$A:$A,AA$1)</f>
        <v>0</v>
      </c>
      <c r="AB98" s="43">
        <f ca="1">COUNTIFS('[1]Appendix 1'!$F:$F,$A98,'[1]Appendix 1'!$A:$A,AB$1)</f>
        <v>0</v>
      </c>
      <c r="AC98" s="43"/>
      <c r="AD98" s="43"/>
      <c r="AI98" s="43" t="e">
        <f t="shared" ca="1" si="1"/>
        <v>#NAME?</v>
      </c>
      <c r="AJ98" s="43" t="e">
        <f t="shared" ca="1" si="2"/>
        <v>#NAME?</v>
      </c>
      <c r="AK98" s="43" t="e">
        <f t="shared" ca="1" si="3"/>
        <v>#NAME?</v>
      </c>
      <c r="AL98" s="43">
        <v>2009</v>
      </c>
      <c r="AP98" s="43">
        <f t="shared" ref="AP98:AV98" ca="1" si="28">SUM(AP3:AP95)</f>
        <v>10</v>
      </c>
      <c r="AQ98" s="43">
        <f t="shared" ca="1" si="28"/>
        <v>7</v>
      </c>
      <c r="AR98" s="43">
        <f t="shared" ca="1" si="28"/>
        <v>1</v>
      </c>
      <c r="AS98" s="43">
        <f t="shared" ca="1" si="28"/>
        <v>4</v>
      </c>
      <c r="AT98" s="43">
        <f t="shared" ca="1" si="28"/>
        <v>4</v>
      </c>
      <c r="AU98" s="43">
        <f t="shared" ca="1" si="28"/>
        <v>6</v>
      </c>
      <c r="AV98" s="43">
        <f t="shared" si="28"/>
        <v>19</v>
      </c>
    </row>
    <row r="99" spans="1:48" x14ac:dyDescent="0.2">
      <c r="A99" s="43" t="str">
        <f ca="1">IFERROR(__xludf.DUMMYFUNCTION("""COMPUTED_VALUE"""),"UNITED STATES OF AMERICA")</f>
        <v>UNITED STATES OF AMERICA</v>
      </c>
      <c r="B99" s="43">
        <f t="shared" ca="1" si="0"/>
        <v>522</v>
      </c>
      <c r="C99" s="43">
        <f ca="1">COUNTIFS('[1]Appendix 1'!$F:$F,$A99,'[1]Appendix 1'!$A:$A,C$1)</f>
        <v>43</v>
      </c>
      <c r="D99" s="43">
        <f ca="1">COUNTIFS('[1]Appendix 1'!$F:$F,$A99,'[1]Appendix 1'!$A:$A,D$1)</f>
        <v>34</v>
      </c>
      <c r="E99" s="43">
        <f ca="1">COUNTIFS('[1]Appendix 1'!$F:$F,$A99,'[1]Appendix 1'!$A:$A,E$1)</f>
        <v>34</v>
      </c>
      <c r="F99" s="43">
        <f ca="1">COUNTIFS('[1]Appendix 1'!$F:$F,$A99,'[1]Appendix 1'!$A:$A,F$1)</f>
        <v>29</v>
      </c>
      <c r="G99" s="43">
        <f ca="1">COUNTIFS('[1]Appendix 1'!$F:$F,$A99,'[1]Appendix 1'!$A:$A,G$1)</f>
        <v>24</v>
      </c>
      <c r="H99" s="43">
        <f ca="1">COUNTIFS('[1]Appendix 1'!$F:$F,$A99,'[1]Appendix 1'!$A:$A,H$1)</f>
        <v>19</v>
      </c>
      <c r="I99" s="43">
        <f ca="1">COUNTIFS('[1]Appendix 1'!$F:$F,$A99,'[1]Appendix 1'!$A:$A,I$1)</f>
        <v>26</v>
      </c>
      <c r="J99" s="43">
        <f ca="1">COUNTIFS('[1]Appendix 1'!$F:$F,$A99,'[1]Appendix 1'!$A:$A,J$1)</f>
        <v>14</v>
      </c>
      <c r="K99" s="43">
        <f ca="1">COUNTIFS('[1]Appendix 1'!$F:$F,$A99,'[1]Appendix 1'!$A:$A,K$1)</f>
        <v>17</v>
      </c>
      <c r="L99" s="43">
        <f ca="1">COUNTIFS('[1]Appendix 1'!$F:$F,$A99,'[1]Appendix 1'!$A:$A,L$1)</f>
        <v>24</v>
      </c>
      <c r="M99" s="43">
        <f ca="1">COUNTIFS('[1]Appendix 1'!$F:$F,$A99,'[1]Appendix 1'!$A:$A,M$1)</f>
        <v>22</v>
      </c>
      <c r="N99" s="43">
        <f ca="1">COUNTIFS('[1]Appendix 1'!$F:$F,$A99,'[1]Appendix 1'!$A:$A,N$1)</f>
        <v>25</v>
      </c>
      <c r="O99" s="43">
        <f ca="1">COUNTIFS('[1]Appendix 1'!$F:$F,$A99,'[1]Appendix 1'!$A:$A,O$1)</f>
        <v>17</v>
      </c>
      <c r="P99" s="43">
        <f ca="1">COUNTIFS('[1]Appendix 1'!$F:$F,$A99,'[1]Appendix 1'!$A:$A,P$1)</f>
        <v>24</v>
      </c>
      <c r="Q99" s="43">
        <f ca="1">COUNTIFS('[1]Appendix 1'!$F:$F,$A99,'[1]Appendix 1'!$A:$A,Q$1)</f>
        <v>18</v>
      </c>
      <c r="R99" s="43">
        <f ca="1">COUNTIFS('[1]Appendix 1'!$F:$F,$A99,'[1]Appendix 1'!$A:$A,R$1)</f>
        <v>15</v>
      </c>
      <c r="S99" s="43">
        <f ca="1">COUNTIFS('[1]Appendix 1'!$F:$F,$A99,'[1]Appendix 1'!$A:$A,S$1)</f>
        <v>21</v>
      </c>
      <c r="T99" s="43">
        <f ca="1">COUNTIFS('[1]Appendix 1'!$F:$F,$A99,'[1]Appendix 1'!$A:$A,T$1)</f>
        <v>13</v>
      </c>
      <c r="U99" s="43">
        <f ca="1">COUNTIFS('[1]Appendix 1'!$F:$F,$A99,'[1]Appendix 1'!$A:$A,U$1)</f>
        <v>12</v>
      </c>
      <c r="V99" s="43">
        <f ca="1">COUNTIFS('[1]Appendix 1'!$F:$F,$A99,'[1]Appendix 1'!$A:$A,V$1)</f>
        <v>12</v>
      </c>
      <c r="W99" s="43">
        <f ca="1">COUNTIFS('[1]Appendix 1'!$F:$F,$A99,'[1]Appendix 1'!$A:$A,W$1)</f>
        <v>14</v>
      </c>
      <c r="X99" s="43">
        <f ca="1">COUNTIFS('[1]Appendix 1'!$F:$F,$A99,'[1]Appendix 1'!$A:$A,X$1)</f>
        <v>12</v>
      </c>
      <c r="Y99" s="43">
        <f ca="1">COUNTIFS('[1]Appendix 1'!$F:$F,$A99,'[1]Appendix 1'!$A:$A,Y$1)</f>
        <v>17</v>
      </c>
      <c r="Z99" s="43">
        <f ca="1">COUNTIFS('[1]Appendix 1'!$F:$F,$A99,'[1]Appendix 1'!$A:$A,Z$1)</f>
        <v>17</v>
      </c>
      <c r="AA99" s="43">
        <f ca="1">COUNTIFS('[1]Appendix 1'!$F:$F,$A99,'[1]Appendix 1'!$A:$A,AA$1)</f>
        <v>7</v>
      </c>
      <c r="AB99" s="43">
        <f ca="1">COUNTIFS('[1]Appendix 1'!$F:$F,$A99,'[1]Appendix 1'!$A:$A,AB$1)</f>
        <v>12</v>
      </c>
    </row>
    <row r="100" spans="1:48" x14ac:dyDescent="0.2">
      <c r="AI100" s="44">
        <f ca="1">COUNTIF(AI2:AI98,"&gt;=5")</f>
        <v>0</v>
      </c>
      <c r="AJ100" s="43" t="s">
        <v>1432</v>
      </c>
      <c r="AK100" s="43" t="s">
        <v>1433</v>
      </c>
    </row>
    <row r="101" spans="1:48" x14ac:dyDescent="0.2">
      <c r="AI101" s="43">
        <f ca="1">COUNTIF(AI2:AI98,"&gt;=20")</f>
        <v>0</v>
      </c>
      <c r="AJ101" s="43" t="s">
        <v>1434</v>
      </c>
    </row>
    <row r="102" spans="1:48" x14ac:dyDescent="0.2">
      <c r="B102" s="43">
        <f t="shared" ref="B102:AB102" ca="1" si="29">SUM(B2:B100)</f>
        <v>1273</v>
      </c>
      <c r="C102" s="43">
        <f t="shared" ca="1" si="29"/>
        <v>87</v>
      </c>
      <c r="D102" s="43">
        <f t="shared" ca="1" si="29"/>
        <v>80</v>
      </c>
      <c r="E102" s="43">
        <f t="shared" ca="1" si="29"/>
        <v>61</v>
      </c>
      <c r="F102" s="43">
        <f t="shared" ca="1" si="29"/>
        <v>85</v>
      </c>
      <c r="G102" s="43">
        <f t="shared" ca="1" si="29"/>
        <v>53</v>
      </c>
      <c r="H102" s="43">
        <f t="shared" ca="1" si="29"/>
        <v>41</v>
      </c>
      <c r="I102" s="43">
        <f t="shared" ca="1" si="29"/>
        <v>38</v>
      </c>
      <c r="J102" s="43">
        <f t="shared" ca="1" si="29"/>
        <v>35</v>
      </c>
      <c r="K102" s="43">
        <f t="shared" ca="1" si="29"/>
        <v>40</v>
      </c>
      <c r="L102" s="43">
        <f t="shared" ca="1" si="29"/>
        <v>74</v>
      </c>
      <c r="M102" s="43">
        <f t="shared" ca="1" si="29"/>
        <v>49</v>
      </c>
      <c r="N102" s="43">
        <f t="shared" ca="1" si="29"/>
        <v>38</v>
      </c>
      <c r="O102" s="43">
        <f t="shared" ca="1" si="29"/>
        <v>36</v>
      </c>
      <c r="P102" s="43">
        <f t="shared" ca="1" si="29"/>
        <v>43</v>
      </c>
      <c r="Q102" s="43">
        <f t="shared" ca="1" si="29"/>
        <v>55</v>
      </c>
      <c r="R102" s="43">
        <f t="shared" ca="1" si="29"/>
        <v>59</v>
      </c>
      <c r="S102" s="43">
        <f t="shared" ca="1" si="29"/>
        <v>76</v>
      </c>
      <c r="T102" s="43">
        <f t="shared" ca="1" si="29"/>
        <v>44</v>
      </c>
      <c r="U102" s="43">
        <f t="shared" ca="1" si="29"/>
        <v>30</v>
      </c>
      <c r="V102" s="43">
        <f t="shared" ca="1" si="29"/>
        <v>34</v>
      </c>
      <c r="W102" s="43">
        <f t="shared" ca="1" si="29"/>
        <v>45</v>
      </c>
      <c r="X102" s="43">
        <f t="shared" ca="1" si="29"/>
        <v>31</v>
      </c>
      <c r="Y102" s="43">
        <f t="shared" ca="1" si="29"/>
        <v>36</v>
      </c>
      <c r="Z102" s="43">
        <f t="shared" ca="1" si="29"/>
        <v>38</v>
      </c>
      <c r="AA102" s="43">
        <f t="shared" ca="1" si="29"/>
        <v>25</v>
      </c>
      <c r="AB102" s="43">
        <f t="shared" ca="1" si="29"/>
        <v>40</v>
      </c>
    </row>
    <row r="103" spans="1:48" x14ac:dyDescent="0.2">
      <c r="B103" s="43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</row>
    <row r="104" spans="1:48" x14ac:dyDescent="0.2">
      <c r="B104" s="43"/>
    </row>
  </sheetData>
  <conditionalFormatting sqref="C2:AB99">
    <cfRule type="cellIs" dxfId="0" priority="1" operator="lessThanOr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5055-FF2F-7E45-8D2D-775846DDED33}">
  <dimension ref="A1:F28"/>
  <sheetViews>
    <sheetView workbookViewId="0">
      <selection activeCell="B28" sqref="B28:E28"/>
    </sheetView>
  </sheetViews>
  <sheetFormatPr baseColWidth="10" defaultRowHeight="16" x14ac:dyDescent="0.2"/>
  <sheetData>
    <row r="1" spans="1:6" ht="31" x14ac:dyDescent="0.2">
      <c r="A1" s="46" t="s">
        <v>1435</v>
      </c>
      <c r="B1" s="47" t="s">
        <v>1436</v>
      </c>
      <c r="C1" s="47" t="s">
        <v>1437</v>
      </c>
      <c r="D1" s="47" t="s">
        <v>14</v>
      </c>
      <c r="E1" s="47" t="s">
        <v>1438</v>
      </c>
      <c r="F1" s="47" t="s">
        <v>1439</v>
      </c>
    </row>
    <row r="2" spans="1:6" x14ac:dyDescent="0.2">
      <c r="A2" s="49">
        <v>2000</v>
      </c>
      <c r="B2" s="49">
        <f>COUNTIFS('[1]Appendix 1'!A:A,"2000",'[1]Appendix 1'!D:D,"P&amp;C")</f>
        <v>51</v>
      </c>
      <c r="C2" s="49">
        <f>COUNTIFS('[1]Appendix 1'!A:A,"2000",'[1]Appendix 1'!D:D,"Reinsurance")</f>
        <v>0</v>
      </c>
      <c r="D2" s="49">
        <f>COUNTIFS('[1]Appendix 1'!A:A,"2000",'[1]Appendix 1'!D:D,"Composite")</f>
        <v>0</v>
      </c>
      <c r="E2" s="49">
        <f>COUNTIFS('[1]Appendix 1'!A:A,"2000",'[1]Appendix 1'!D:D,"L&amp;H")</f>
        <v>36</v>
      </c>
      <c r="F2" s="49">
        <f>COUNTIFS('[1]Appendix 1'!A:A,"2000")</f>
        <v>87</v>
      </c>
    </row>
    <row r="3" spans="1:6" x14ac:dyDescent="0.2">
      <c r="A3" s="49">
        <v>2001</v>
      </c>
      <c r="B3" s="49">
        <f>COUNTIFS('[1]Appendix 1'!A:A,"2001",'[1]Appendix 1'!D:D,"P&amp;C")</f>
        <v>59</v>
      </c>
      <c r="C3" s="49">
        <f>COUNTIFS('[1]Appendix 1'!A:A,"2001",'[1]Appendix 1'!D:D,"Reinsurance")</f>
        <v>0</v>
      </c>
      <c r="D3" s="49">
        <f>COUNTIFS('[1]Appendix 1'!A:A,"2001",'[1]Appendix 1'!D:D,"Composite")</f>
        <v>0</v>
      </c>
      <c r="E3" s="49">
        <f>COUNTIFS('[1]Appendix 1'!A:A,"2001",'[1]Appendix 1'!D:D,"L&amp;H")</f>
        <v>21</v>
      </c>
      <c r="F3" s="49">
        <f>COUNTIFS('[1]Appendix 1'!A:A,"2001")</f>
        <v>80</v>
      </c>
    </row>
    <row r="4" spans="1:6" x14ac:dyDescent="0.2">
      <c r="A4" s="49">
        <v>2002</v>
      </c>
      <c r="B4" s="49">
        <f>COUNTIFS('[1]Appendix 1'!A:A,"2002",'[1]Appendix 1'!D:D,"P&amp;C")</f>
        <v>39</v>
      </c>
      <c r="C4" s="49">
        <f>COUNTIFS('[1]Appendix 1'!A:A,"2002",'[1]Appendix 1'!D:D,"Reinsurance")</f>
        <v>1</v>
      </c>
      <c r="D4" s="49">
        <f>COUNTIFS('[1]Appendix 1'!A:A,"2002",'[1]Appendix 1'!D:D,"Composite")</f>
        <v>0</v>
      </c>
      <c r="E4" s="49">
        <f>COUNTIFS('[1]Appendix 1'!A:A,"2002",'[1]Appendix 1'!D:D,"L&amp;H")</f>
        <v>21</v>
      </c>
      <c r="F4" s="49">
        <f>COUNTIFS('[1]Appendix 1'!A:A,"2002")</f>
        <v>61</v>
      </c>
    </row>
    <row r="5" spans="1:6" x14ac:dyDescent="0.2">
      <c r="A5" s="49">
        <v>2003</v>
      </c>
      <c r="B5" s="49">
        <f>COUNTIFS('[1]Appendix 1'!A:A,"2003",'[1]Appendix 1'!D:D,"P&amp;C")</f>
        <v>70</v>
      </c>
      <c r="C5" s="49">
        <f>COUNTIFS('[1]Appendix 1'!A:A,"2003",'[1]Appendix 1'!D:D,"Reinsurance")</f>
        <v>1</v>
      </c>
      <c r="D5" s="49">
        <f>COUNTIFS('[1]Appendix 1'!A:A,"2003",'[1]Appendix 1'!D:D,"Composite")</f>
        <v>1</v>
      </c>
      <c r="E5" s="49">
        <f>COUNTIFS('[1]Appendix 1'!A:A,"2003",'[1]Appendix 1'!D:D,"L&amp;H")</f>
        <v>13</v>
      </c>
      <c r="F5" s="49">
        <f>COUNTIFS('[1]Appendix 1'!A:A,"2003")</f>
        <v>85</v>
      </c>
    </row>
    <row r="6" spans="1:6" x14ac:dyDescent="0.2">
      <c r="A6" s="49">
        <v>2004</v>
      </c>
      <c r="B6" s="49">
        <f>COUNTIFS('[1]Appendix 1'!A:A,"2004",'[1]Appendix 1'!D:D,"P&amp;C")</f>
        <v>34</v>
      </c>
      <c r="C6" s="49">
        <f>COUNTIFS('[1]Appendix 1'!A:A,"2004",'[1]Appendix 1'!D:D,"Reinsurance")</f>
        <v>1</v>
      </c>
      <c r="D6" s="49">
        <f>COUNTIFS('[1]Appendix 1'!A:A,"2004",'[1]Appendix 1'!D:D,"Composite")</f>
        <v>1</v>
      </c>
      <c r="E6" s="49">
        <f>COUNTIFS('[1]Appendix 1'!A:A,"2004",'[1]Appendix 1'!D:D,"L&amp;H")</f>
        <v>17</v>
      </c>
      <c r="F6" s="49">
        <f>COUNTIFS('[1]Appendix 1'!A:A,"2004")</f>
        <v>53</v>
      </c>
    </row>
    <row r="7" spans="1:6" x14ac:dyDescent="0.2">
      <c r="A7" s="49">
        <v>2005</v>
      </c>
      <c r="B7" s="49">
        <f>COUNTIFS('[1]Appendix 1'!A:A,"2005",'[1]Appendix 1'!D:D,"P&amp;C")</f>
        <v>29</v>
      </c>
      <c r="C7" s="49">
        <f>COUNTIFS('[1]Appendix 1'!A:A,"2005",'[1]Appendix 1'!D:D,"Reinsurance")</f>
        <v>1</v>
      </c>
      <c r="D7" s="49">
        <f>COUNTIFS('[1]Appendix 1'!A:A,"2005",'[1]Appendix 1'!D:D,"Composite")</f>
        <v>1</v>
      </c>
      <c r="E7" s="49">
        <f>COUNTIFS('[1]Appendix 1'!A:A,"2005",'[1]Appendix 1'!D:D,"L&amp;H")</f>
        <v>10</v>
      </c>
      <c r="F7" s="49">
        <f>COUNTIFS('[1]Appendix 1'!A:A,"2005")</f>
        <v>41</v>
      </c>
    </row>
    <row r="8" spans="1:6" x14ac:dyDescent="0.2">
      <c r="A8" s="49">
        <v>2006</v>
      </c>
      <c r="B8" s="49">
        <f>COUNTIFS('[1]Appendix 1'!A:A,"2006",'[1]Appendix 1'!D:D,"P&amp;C")</f>
        <v>25</v>
      </c>
      <c r="C8" s="49">
        <f>COUNTIFS('[1]Appendix 1'!A:A,"2006",'[1]Appendix 1'!D:D,"Reinsurance")</f>
        <v>0</v>
      </c>
      <c r="D8" s="49">
        <f>COUNTIFS('[1]Appendix 1'!A:A,"2006",'[1]Appendix 1'!D:D,"Composite")</f>
        <v>0</v>
      </c>
      <c r="E8" s="49">
        <f>COUNTIFS('[1]Appendix 1'!A:A,"2006",'[1]Appendix 1'!D:D,"L&amp;H")</f>
        <v>13</v>
      </c>
      <c r="F8" s="49">
        <f>COUNTIFS('[1]Appendix 1'!A:A,"2006")</f>
        <v>38</v>
      </c>
    </row>
    <row r="9" spans="1:6" x14ac:dyDescent="0.2">
      <c r="A9" s="49">
        <v>2007</v>
      </c>
      <c r="B9" s="49">
        <f>COUNTIFS('[1]Appendix 1'!A:A,"2007",'[1]Appendix 1'!D:D,"P&amp;C")</f>
        <v>23</v>
      </c>
      <c r="C9" s="49">
        <f>COUNTIFS('[1]Appendix 1'!A:A,"2007",'[1]Appendix 1'!D:D,"Reinsurance")</f>
        <v>1</v>
      </c>
      <c r="D9" s="49">
        <f>COUNTIFS('[1]Appendix 1'!A:A,"2007",'[1]Appendix 1'!D:D,"Composite")</f>
        <v>0</v>
      </c>
      <c r="E9" s="49">
        <f>COUNTIFS('[1]Appendix 1'!A:A,"2007",'[1]Appendix 1'!D:D,"L&amp;H")</f>
        <v>11</v>
      </c>
      <c r="F9" s="49">
        <f>COUNTIFS('[1]Appendix 1'!A:A,"2007")</f>
        <v>35</v>
      </c>
    </row>
    <row r="10" spans="1:6" x14ac:dyDescent="0.2">
      <c r="A10" s="49">
        <v>2008</v>
      </c>
      <c r="B10" s="49">
        <f>COUNTIFS('[1]Appendix 1'!A:A,"2008",'[1]Appendix 1'!D:D,"P&amp;C")</f>
        <v>20</v>
      </c>
      <c r="C10" s="49">
        <f>COUNTIFS('[1]Appendix 1'!A:A,"2008",'[1]Appendix 1'!D:D,"Reinsurance")</f>
        <v>1</v>
      </c>
      <c r="D10" s="49">
        <f>COUNTIFS('[1]Appendix 1'!A:A,"2008",'[1]Appendix 1'!D:D,"Composite")</f>
        <v>3</v>
      </c>
      <c r="E10" s="49">
        <f>COUNTIFS('[1]Appendix 1'!A:A,"2008",'[1]Appendix 1'!D:D,"L&amp;H")</f>
        <v>16</v>
      </c>
      <c r="F10" s="49">
        <f>COUNTIFS('[1]Appendix 1'!A:A,"2008")</f>
        <v>40</v>
      </c>
    </row>
    <row r="11" spans="1:6" x14ac:dyDescent="0.2">
      <c r="A11" s="49">
        <v>2009</v>
      </c>
      <c r="B11" s="49">
        <f>COUNTIFS('[1]Appendix 1'!A:A,"2009",'[1]Appendix 1'!D:D,"P&amp;C")</f>
        <v>48</v>
      </c>
      <c r="C11" s="49">
        <f>COUNTIFS('[1]Appendix 1'!A:A,"2009",'[1]Appendix 1'!D:D,"Reinsurance")</f>
        <v>0</v>
      </c>
      <c r="D11" s="49">
        <f>COUNTIFS('[1]Appendix 1'!A:A,"2009",'[1]Appendix 1'!D:D,"Composite")</f>
        <v>2</v>
      </c>
      <c r="E11" s="49">
        <f>COUNTIFS('[1]Appendix 1'!A:A,"2009",'[1]Appendix 1'!D:D,"L&amp;H")</f>
        <v>24</v>
      </c>
      <c r="F11" s="49">
        <f>COUNTIFS('[1]Appendix 1'!A:A,"2009")</f>
        <v>74</v>
      </c>
    </row>
    <row r="12" spans="1:6" x14ac:dyDescent="0.2">
      <c r="A12" s="49">
        <v>2010</v>
      </c>
      <c r="B12" s="49">
        <f>COUNTIFS('[1]Appendix 1'!A:A,"2010",'[1]Appendix 1'!D:D,"P&amp;C")</f>
        <v>31</v>
      </c>
      <c r="C12" s="49">
        <f>COUNTIFS('[1]Appendix 1'!A:A,"2010",'[1]Appendix 1'!D:D,"Reinsurance")</f>
        <v>3</v>
      </c>
      <c r="D12" s="49">
        <f>COUNTIFS('[1]Appendix 1'!A:A,"2010",'[1]Appendix 1'!D:D,"Composite")</f>
        <v>0</v>
      </c>
      <c r="E12" s="49">
        <f>COUNTIFS('[1]Appendix 1'!A:A,"2010",'[1]Appendix 1'!D:D,"L&amp;H")</f>
        <v>15</v>
      </c>
      <c r="F12" s="49">
        <f>COUNTIFS('[1]Appendix 1'!A:A,"2010")</f>
        <v>49</v>
      </c>
    </row>
    <row r="13" spans="1:6" x14ac:dyDescent="0.2">
      <c r="A13" s="49">
        <v>2011</v>
      </c>
      <c r="B13" s="49">
        <f>COUNTIFS('[1]Appendix 1'!A:A,"2011",'[1]Appendix 1'!D:D,"P&amp;C")</f>
        <v>28</v>
      </c>
      <c r="C13" s="49">
        <f>COUNTIFS('[1]Appendix 1'!A:A,"2011",'[1]Appendix 1'!D:D,"Reinsurance")</f>
        <v>0</v>
      </c>
      <c r="D13" s="49">
        <f>COUNTIFS('[1]Appendix 1'!A:A,"2011",'[1]Appendix 1'!D:D,"Composite")</f>
        <v>0</v>
      </c>
      <c r="E13" s="49">
        <f>COUNTIFS('[1]Appendix 1'!A:A,"2011",'[1]Appendix 1'!D:D,"L&amp;H")</f>
        <v>10</v>
      </c>
      <c r="F13" s="49">
        <f>COUNTIFS('[1]Appendix 1'!A:A,"2011")</f>
        <v>38</v>
      </c>
    </row>
    <row r="14" spans="1:6" x14ac:dyDescent="0.2">
      <c r="A14" s="49">
        <v>2012</v>
      </c>
      <c r="B14" s="49">
        <f>COUNTIFS('[1]Appendix 1'!A:A,"2012",'[1]Appendix 1'!D:D,"P&amp;C")</f>
        <v>24</v>
      </c>
      <c r="C14" s="49">
        <f>COUNTIFS('[1]Appendix 1'!A:A,"2012",'[1]Appendix 1'!D:D,"Reinsurance")</f>
        <v>0</v>
      </c>
      <c r="D14" s="49">
        <f>COUNTIFS('[1]Appendix 1'!A:A,"2012",'[1]Appendix 1'!D:D,"Composite")</f>
        <v>1</v>
      </c>
      <c r="E14" s="49">
        <f>COUNTIFS('[1]Appendix 1'!A:A,"2012",'[1]Appendix 1'!D:D,"L&amp;H")</f>
        <v>11</v>
      </c>
      <c r="F14" s="49">
        <f>COUNTIFS('[1]Appendix 1'!A:A,"2012")</f>
        <v>36</v>
      </c>
    </row>
    <row r="15" spans="1:6" x14ac:dyDescent="0.2">
      <c r="A15" s="49">
        <v>2013</v>
      </c>
      <c r="B15" s="49">
        <f>COUNTIFS('[1]Appendix 1'!A:A,"2013",'[1]Appendix 1'!D:D,"P&amp;C")</f>
        <v>30</v>
      </c>
      <c r="C15" s="49">
        <f>COUNTIFS('[1]Appendix 1'!A:A,"2013",'[1]Appendix 1'!D:D,"Reinsurance")</f>
        <v>0</v>
      </c>
      <c r="D15" s="49">
        <f>COUNTIFS('[1]Appendix 1'!A:A,"2013",'[1]Appendix 1'!D:D,"Composite")</f>
        <v>0</v>
      </c>
      <c r="E15" s="49">
        <f>COUNTIFS('[1]Appendix 1'!A:A,"2013",'[1]Appendix 1'!D:D,"L&amp;H")</f>
        <v>13</v>
      </c>
      <c r="F15" s="49">
        <f>COUNTIFS('[1]Appendix 1'!A:A,"2013")</f>
        <v>43</v>
      </c>
    </row>
    <row r="16" spans="1:6" x14ac:dyDescent="0.2">
      <c r="A16" s="49">
        <v>2014</v>
      </c>
      <c r="B16" s="49">
        <f>COUNTIFS('[1]Appendix 1'!A:A,"2014",'[1]Appendix 1'!D:D,"P&amp;C")</f>
        <v>36</v>
      </c>
      <c r="C16" s="49">
        <f>COUNTIFS('[1]Appendix 1'!A:A,"2014",'[1]Appendix 1'!D:D,"Reinsurance")</f>
        <v>2</v>
      </c>
      <c r="D16" s="49">
        <f>COUNTIFS('[1]Appendix 1'!A:A,"2014",'[1]Appendix 1'!D:D,"Composite")</f>
        <v>2</v>
      </c>
      <c r="E16" s="49">
        <f>COUNTIFS('[1]Appendix 1'!A:A,"2014",'[1]Appendix 1'!D:D,"L&amp;H")</f>
        <v>15</v>
      </c>
      <c r="F16" s="49">
        <f>COUNTIFS('[1]Appendix 1'!A:A,"2014")</f>
        <v>55</v>
      </c>
    </row>
    <row r="17" spans="1:6" x14ac:dyDescent="0.2">
      <c r="A17" s="49">
        <v>2015</v>
      </c>
      <c r="B17" s="49">
        <f>COUNTIFS('[1]Appendix 1'!A:A,"2015",'[1]Appendix 1'!D:D,"P&amp;C")</f>
        <v>44</v>
      </c>
      <c r="C17" s="49">
        <f>COUNTIFS('[1]Appendix 1'!A:A,"2015",'[1]Appendix 1'!D:D,"Reinsurance")</f>
        <v>1</v>
      </c>
      <c r="D17" s="49">
        <f>COUNTIFS('[1]Appendix 1'!A:A,"2015",'[1]Appendix 1'!D:D,"Composite")</f>
        <v>5</v>
      </c>
      <c r="E17" s="49">
        <f>COUNTIFS('[1]Appendix 1'!A:A,"2015",'[1]Appendix 1'!D:D,"L&amp;H")</f>
        <v>9</v>
      </c>
      <c r="F17" s="49">
        <f>COUNTIFS('[1]Appendix 1'!A:A,"2015")</f>
        <v>59</v>
      </c>
    </row>
    <row r="18" spans="1:6" x14ac:dyDescent="0.2">
      <c r="A18" s="49">
        <v>2016</v>
      </c>
      <c r="B18" s="49">
        <f>COUNTIFS('[1]Appendix 1'!A:A,"2016",'[1]Appendix 1'!D:D,"P&amp;C")</f>
        <v>51</v>
      </c>
      <c r="C18" s="49">
        <f>COUNTIFS('[1]Appendix 1'!A:A,"2016",'[1]Appendix 1'!D:D,"Reinsurance")</f>
        <v>3</v>
      </c>
      <c r="D18" s="49">
        <f>COUNTIFS('[1]Appendix 1'!A:A,"2016",'[1]Appendix 1'!D:D,"Composite")</f>
        <v>1</v>
      </c>
      <c r="E18" s="49">
        <f>COUNTIFS('[1]Appendix 1'!A:A,"2016",'[1]Appendix 1'!D:D,"L&amp;H")</f>
        <v>21</v>
      </c>
      <c r="F18" s="49">
        <f>COUNTIFS('[1]Appendix 1'!A:A,"2016")</f>
        <v>76</v>
      </c>
    </row>
    <row r="19" spans="1:6" x14ac:dyDescent="0.2">
      <c r="A19" s="49">
        <v>2017</v>
      </c>
      <c r="B19" s="49">
        <f>COUNTIFS('[1]Appendix 1'!A:A,"2017",'[1]Appendix 1'!D:D,"P&amp;C")</f>
        <v>26</v>
      </c>
      <c r="C19" s="49">
        <f>COUNTIFS('[1]Appendix 1'!A:A,"2017",'[1]Appendix 1'!D:D,"Reinsurance")</f>
        <v>4</v>
      </c>
      <c r="D19" s="49">
        <f>COUNTIFS('[1]Appendix 1'!A:A,"2017",'[1]Appendix 1'!D:D,"Composite")</f>
        <v>2</v>
      </c>
      <c r="E19" s="49">
        <f>COUNTIFS('[1]Appendix 1'!A:A,"2017",'[1]Appendix 1'!D:D,"L&amp;H")</f>
        <v>12</v>
      </c>
      <c r="F19" s="49">
        <f>COUNTIFS('[1]Appendix 1'!A:A,"2017")</f>
        <v>44</v>
      </c>
    </row>
    <row r="20" spans="1:6" x14ac:dyDescent="0.2">
      <c r="A20" s="49">
        <v>2018</v>
      </c>
      <c r="B20" s="49">
        <f>COUNTIFS('[1]Appendix 1'!A:A,"2018",'[1]Appendix 1'!D:D,"P&amp;C")</f>
        <v>19</v>
      </c>
      <c r="C20" s="49">
        <f>COUNTIFS('[1]Appendix 1'!A:A,"2018",'[1]Appendix 1'!D:D,"Reinsurance")</f>
        <v>1</v>
      </c>
      <c r="D20" s="49">
        <f>COUNTIFS('[1]Appendix 1'!A:A,"2018",'[1]Appendix 1'!D:D,"Composite")</f>
        <v>0</v>
      </c>
      <c r="E20" s="49">
        <f>COUNTIFS('[1]Appendix 1'!A:A,"2018",'[1]Appendix 1'!D:D,"L&amp;H")</f>
        <v>10</v>
      </c>
      <c r="F20" s="49">
        <f>COUNTIFS('[1]Appendix 1'!A:A,"2018")</f>
        <v>30</v>
      </c>
    </row>
    <row r="21" spans="1:6" x14ac:dyDescent="0.2">
      <c r="A21" s="49">
        <v>2019</v>
      </c>
      <c r="B21" s="49">
        <f>COUNTIFS('[1]Appendix 1'!A:A,"2019",'[1]Appendix 1'!D:D,"P&amp;C")</f>
        <v>22</v>
      </c>
      <c r="C21" s="49">
        <f>COUNTIFS('[1]Appendix 1'!A:A,"2019",'[1]Appendix 1'!D:D,"Reinsurance")</f>
        <v>2</v>
      </c>
      <c r="D21" s="49">
        <f>COUNTIFS('[1]Appendix 1'!A:A,"2019",'[1]Appendix 1'!D:D,"Composite")</f>
        <v>0</v>
      </c>
      <c r="E21" s="49">
        <f>COUNTIFS('[1]Appendix 1'!A:A,"2019",'[1]Appendix 1'!D:D,"L&amp;H")</f>
        <v>10</v>
      </c>
      <c r="F21" s="49">
        <f>COUNTIFS('[1]Appendix 1'!A:A,"2019")</f>
        <v>34</v>
      </c>
    </row>
    <row r="22" spans="1:6" x14ac:dyDescent="0.2">
      <c r="A22" s="49">
        <v>2020</v>
      </c>
      <c r="B22" s="49">
        <f>COUNTIFS('[1]Appendix 1'!A:A,"2020",'[1]Appendix 1'!D:D,"P&amp;C")</f>
        <v>31</v>
      </c>
      <c r="C22" s="49">
        <f>COUNTIFS('[1]Appendix 1'!A:A,"2020",'[1]Appendix 1'!D:D,"Reinsurance")</f>
        <v>1</v>
      </c>
      <c r="D22" s="49">
        <f>COUNTIFS('[1]Appendix 1'!A:A,"2020",'[1]Appendix 1'!D:D,"Composite")</f>
        <v>3</v>
      </c>
      <c r="E22" s="49">
        <f>COUNTIFS('[1]Appendix 1'!A:A,"2020",'[1]Appendix 1'!D:D,"L&amp;H")</f>
        <v>10</v>
      </c>
      <c r="F22" s="49">
        <f>COUNTIFS('[1]Appendix 1'!A:A,"2020")</f>
        <v>45</v>
      </c>
    </row>
    <row r="23" spans="1:6" x14ac:dyDescent="0.2">
      <c r="A23" s="49">
        <v>2021</v>
      </c>
      <c r="B23" s="49">
        <f>COUNTIFS('[1]Appendix 1'!A:A,"2021",'[1]Appendix 1'!D:D,"P&amp;C")</f>
        <v>19</v>
      </c>
      <c r="C23" s="49">
        <f>COUNTIFS('[1]Appendix 1'!A:A,"2021",'[1]Appendix 1'!D:D,"Reinsurance")</f>
        <v>3</v>
      </c>
      <c r="D23" s="49">
        <f>COUNTIFS('[1]Appendix 1'!A:A,"2021",'[1]Appendix 1'!D:D,"Composite")</f>
        <v>0</v>
      </c>
      <c r="E23" s="49">
        <f>COUNTIFS('[1]Appendix 1'!A:A,"2021",'[1]Appendix 1'!D:D,"L&amp;H")</f>
        <v>9</v>
      </c>
      <c r="F23" s="49">
        <f>COUNTIFS('[1]Appendix 1'!A:A,"2021")</f>
        <v>31</v>
      </c>
    </row>
    <row r="24" spans="1:6" x14ac:dyDescent="0.2">
      <c r="A24" s="49">
        <v>2022</v>
      </c>
      <c r="B24" s="49">
        <f>COUNTIFS('[1]Appendix 1'!A:A,"2022",'[1]Appendix 1'!D:D,"P&amp;C")</f>
        <v>27</v>
      </c>
      <c r="C24" s="49">
        <f>COUNTIFS('[1]Appendix 1'!A:A,"2022",'[1]Appendix 1'!D:D,"Reinsurance")</f>
        <v>0</v>
      </c>
      <c r="D24" s="49">
        <f>COUNTIFS('[1]Appendix 1'!A:A,"2022",'[1]Appendix 1'!D:D,"Composite")</f>
        <v>2</v>
      </c>
      <c r="E24" s="49">
        <f>COUNTIFS('[1]Appendix 1'!A:A,"2022",'[1]Appendix 1'!D:D,"L&amp;H")</f>
        <v>7</v>
      </c>
      <c r="F24" s="49">
        <f>COUNTIFS('[1]Appendix 1'!A:A,"2022")</f>
        <v>36</v>
      </c>
    </row>
    <row r="25" spans="1:6" x14ac:dyDescent="0.2">
      <c r="A25" s="49">
        <v>2023</v>
      </c>
      <c r="B25" s="49">
        <f>COUNTIFS('[1]Appendix 1'!A:A,"2023",'[1]Appendix 1'!D:D,"P&amp;C")</f>
        <v>14</v>
      </c>
      <c r="C25" s="49">
        <f>COUNTIFS('[1]Appendix 1'!A:A,"2023",'[1]Appendix 1'!D:D,"Reinsurance")</f>
        <v>2</v>
      </c>
      <c r="D25" s="49">
        <f>COUNTIFS('[1]Appendix 1'!A:A,"2023",'[1]Appendix 1'!D:D,"Composite")</f>
        <v>1</v>
      </c>
      <c r="E25" s="49">
        <f>COUNTIFS('[1]Appendix 1'!A:A,"2023",'[1]Appendix 1'!D:D,"L&amp;H")</f>
        <v>21</v>
      </c>
      <c r="F25" s="49">
        <f>COUNTIFS('[1]Appendix 1'!A:A,"2023")</f>
        <v>38</v>
      </c>
    </row>
    <row r="26" spans="1:6" x14ac:dyDescent="0.2">
      <c r="A26" s="49">
        <v>2024</v>
      </c>
      <c r="B26" s="49">
        <f>COUNTIFS('[1]Appendix 1'!A:A,"2024",'[1]Appendix 1'!D:D,"P&amp;C")</f>
        <v>17</v>
      </c>
      <c r="C26" s="49">
        <f>COUNTIFS('[1]Appendix 1'!A:A,"2024",'[1]Appendix 1'!D:D,"Reinsurance")</f>
        <v>1</v>
      </c>
      <c r="D26" s="49">
        <f>COUNTIFS('[1]Appendix 1'!A:A,"2024",'[1]Appendix 1'!D:D,"Composite")</f>
        <v>1</v>
      </c>
      <c r="E26" s="49">
        <f>COUNTIFS('[1]Appendix 1'!A:A,"2024",'[1]Appendix 1'!D:D,"L&amp;H")</f>
        <v>6</v>
      </c>
      <c r="F26" s="49">
        <f>COUNTIFS('[1]Appendix 1'!A:A,"2024")</f>
        <v>25</v>
      </c>
    </row>
    <row r="27" spans="1:6" x14ac:dyDescent="0.2">
      <c r="A27" s="49">
        <v>2025</v>
      </c>
      <c r="B27" s="49">
        <f>COUNTIFS('[1]Appendix 1'!A:A,"2025",'[1]Appendix 1'!D:D,"P&amp;C")</f>
        <v>26</v>
      </c>
      <c r="C27" s="49">
        <f>COUNTIFS('[1]Appendix 1'!A:A,"2025",'[1]Appendix 1'!D:D,"Reinsurance")</f>
        <v>2</v>
      </c>
      <c r="D27" s="49">
        <f>COUNTIFS('[1]Appendix 1'!A:A,"2025",'[1]Appendix 1'!D:D,"Composite")</f>
        <v>1</v>
      </c>
      <c r="E27" s="49">
        <f>COUNTIFS('[1]Appendix 1'!A:A,"2025",'[1]Appendix 1'!D:D,"L&amp;H")</f>
        <v>11</v>
      </c>
      <c r="F27" s="49">
        <f>COUNTIFS('[1]Appendix 1'!A:A,"2025")</f>
        <v>40</v>
      </c>
    </row>
    <row r="28" spans="1:6" x14ac:dyDescent="0.2">
      <c r="A28" s="48" t="s">
        <v>1440</v>
      </c>
      <c r="B28" s="48">
        <f t="shared" ref="B28:F28" si="0">SUM(B2:B27)</f>
        <v>843</v>
      </c>
      <c r="C28" s="48">
        <f t="shared" si="0"/>
        <v>31</v>
      </c>
      <c r="D28" s="48">
        <f t="shared" si="0"/>
        <v>27</v>
      </c>
      <c r="E28" s="48">
        <f t="shared" si="0"/>
        <v>372</v>
      </c>
      <c r="F28" s="48">
        <f t="shared" si="0"/>
        <v>1273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THE GFIC LIST</vt:lpstr>
      <vt:lpstr>SUMMARY, BY TYPE &amp; COUNTRY</vt:lpstr>
      <vt:lpstr>FAILURES, BY YEAR EACH COUNTRY</vt:lpstr>
      <vt:lpstr>FAILURES, BY TYPE &amp;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Kelly</dc:creator>
  <cp:lastModifiedBy>Grant Kelly</cp:lastModifiedBy>
  <dcterms:created xsi:type="dcterms:W3CDTF">2026-07-15T18:08:26Z</dcterms:created>
  <dcterms:modified xsi:type="dcterms:W3CDTF">2026-07-15T18:15:29Z</dcterms:modified>
</cp:coreProperties>
</file>